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Users\Rohlíková\OneDrive - CreoPlan s.r.o\CreoPlan zakázky\106-18-2,3 DPMP, nástavba dispečinku\DPS\rozpočet\"/>
    </mc:Choice>
  </mc:AlternateContent>
  <bookViews>
    <workbookView xWindow="0" yWindow="0" windowWidth="0" windowHeight="0"/>
  </bookViews>
  <sheets>
    <sheet name="Rekapitulace stavby" sheetId="1" r:id="rId1"/>
    <sheet name="106-18-3 - DPMP, nástavba..." sheetId="2" r:id="rId2"/>
    <sheet name="Pokyny pro vyplnění" sheetId="3" r:id="rId3"/>
  </sheets>
  <definedNames>
    <definedName name="_xlnm.Print_Area" localSheetId="0">'Rekapitulace stavby'!$D$4:$AO$36,'Rekapitulace stavby'!$C$42:$AQ$56</definedName>
    <definedName name="_xlnm.Print_Titles" localSheetId="0">'Rekapitulace stavby'!$52:$52</definedName>
    <definedName name="_xlnm._FilterDatabase" localSheetId="1" hidden="1">'106-18-3 - DPMP, nástavba...'!$C$116:$K$413</definedName>
    <definedName name="_xlnm.Print_Area" localSheetId="1">'106-18-3 - DPMP, nástavba...'!$C$4:$J$37,'106-18-3 - DPMP, nástavba...'!$C$43:$J$100,'106-18-3 - DPMP, nástavba...'!$C$106:$K$413</definedName>
    <definedName name="_xlnm.Print_Titles" localSheetId="1">'106-18-3 - DPMP, nástavba...'!$116:$116</definedName>
    <definedName name="_xlnm.Print_Area" localSheetId="2">'Pokyny pro vyplnění'!$B$2:$K$71,'Pokyny pro vyplnění'!$B$74:$K$118,'Pokyny pro vyplnění'!$B$121:$K$190,'Pokyny pro vyplnění'!$B$198:$K$218</definedName>
  </definedNames>
  <calcPr/>
</workbook>
</file>

<file path=xl/calcChain.xml><?xml version="1.0" encoding="utf-8"?>
<calcChain xmlns="http://schemas.openxmlformats.org/spreadsheetml/2006/main">
  <c i="2" l="1" r="J35"/>
  <c r="J34"/>
  <c i="1" r="AY55"/>
  <c i="2" r="J33"/>
  <c i="1" r="AX55"/>
  <c i="2" r="BI412"/>
  <c r="BH412"/>
  <c r="BG412"/>
  <c r="BF412"/>
  <c r="T412"/>
  <c r="T411"/>
  <c r="R412"/>
  <c r="R411"/>
  <c r="P412"/>
  <c r="P411"/>
  <c r="BI409"/>
  <c r="BH409"/>
  <c r="BG409"/>
  <c r="BF409"/>
  <c r="T409"/>
  <c r="T408"/>
  <c r="R409"/>
  <c r="R408"/>
  <c r="P409"/>
  <c r="P408"/>
  <c r="BI406"/>
  <c r="BH406"/>
  <c r="BG406"/>
  <c r="BF406"/>
  <c r="T406"/>
  <c r="T405"/>
  <c r="R406"/>
  <c r="R405"/>
  <c r="P406"/>
  <c r="P405"/>
  <c r="BI403"/>
  <c r="BH403"/>
  <c r="BG403"/>
  <c r="BF403"/>
  <c r="T403"/>
  <c r="T402"/>
  <c r="R403"/>
  <c r="R402"/>
  <c r="P403"/>
  <c r="P402"/>
  <c r="BI400"/>
  <c r="BH400"/>
  <c r="BG400"/>
  <c r="BF400"/>
  <c r="T400"/>
  <c r="T399"/>
  <c r="R400"/>
  <c r="R399"/>
  <c r="P400"/>
  <c r="P399"/>
  <c r="BI397"/>
  <c r="BH397"/>
  <c r="BG397"/>
  <c r="BF397"/>
  <c r="T397"/>
  <c r="T396"/>
  <c r="R397"/>
  <c r="R396"/>
  <c r="P397"/>
  <c r="P396"/>
  <c r="BI394"/>
  <c r="BH394"/>
  <c r="BG394"/>
  <c r="BF394"/>
  <c r="T394"/>
  <c r="T393"/>
  <c r="R394"/>
  <c r="R393"/>
  <c r="P394"/>
  <c r="P393"/>
  <c r="BI391"/>
  <c r="BH391"/>
  <c r="BG391"/>
  <c r="BF391"/>
  <c r="T391"/>
  <c r="T390"/>
  <c r="R391"/>
  <c r="R390"/>
  <c r="P391"/>
  <c r="P390"/>
  <c r="BI388"/>
  <c r="BH388"/>
  <c r="BG388"/>
  <c r="BF388"/>
  <c r="T388"/>
  <c r="T387"/>
  <c r="R388"/>
  <c r="R387"/>
  <c r="P388"/>
  <c r="P387"/>
  <c r="BI385"/>
  <c r="BH385"/>
  <c r="BG385"/>
  <c r="BF385"/>
  <c r="T385"/>
  <c r="T384"/>
  <c r="T383"/>
  <c r="R385"/>
  <c r="R384"/>
  <c r="R383"/>
  <c r="P385"/>
  <c r="P384"/>
  <c r="P383"/>
  <c r="BI381"/>
  <c r="BH381"/>
  <c r="BG381"/>
  <c r="BF381"/>
  <c r="T381"/>
  <c r="R381"/>
  <c r="P381"/>
  <c r="BI379"/>
  <c r="BH379"/>
  <c r="BG379"/>
  <c r="BF379"/>
  <c r="T379"/>
  <c r="R379"/>
  <c r="P379"/>
  <c r="BI377"/>
  <c r="BH377"/>
  <c r="BG377"/>
  <c r="BF377"/>
  <c r="T377"/>
  <c r="R377"/>
  <c r="P377"/>
  <c r="BI373"/>
  <c r="BH373"/>
  <c r="BG373"/>
  <c r="BF373"/>
  <c r="T373"/>
  <c r="R373"/>
  <c r="P373"/>
  <c r="BI372"/>
  <c r="BH372"/>
  <c r="BG372"/>
  <c r="BF372"/>
  <c r="T372"/>
  <c r="R372"/>
  <c r="P372"/>
  <c r="BI371"/>
  <c r="BH371"/>
  <c r="BG371"/>
  <c r="BF371"/>
  <c r="T371"/>
  <c r="R371"/>
  <c r="P371"/>
  <c r="BI368"/>
  <c r="BH368"/>
  <c r="BG368"/>
  <c r="BF368"/>
  <c r="T368"/>
  <c r="R368"/>
  <c r="P368"/>
  <c r="BI366"/>
  <c r="BH366"/>
  <c r="BG366"/>
  <c r="BF366"/>
  <c r="T366"/>
  <c r="R366"/>
  <c r="P366"/>
  <c r="BI364"/>
  <c r="BH364"/>
  <c r="BG364"/>
  <c r="BF364"/>
  <c r="T364"/>
  <c r="R364"/>
  <c r="P364"/>
  <c r="BI362"/>
  <c r="BH362"/>
  <c r="BG362"/>
  <c r="BF362"/>
  <c r="T362"/>
  <c r="R362"/>
  <c r="P362"/>
  <c r="BI361"/>
  <c r="BH361"/>
  <c r="BG361"/>
  <c r="BF361"/>
  <c r="T361"/>
  <c r="R361"/>
  <c r="P361"/>
  <c r="BI360"/>
  <c r="BH360"/>
  <c r="BG360"/>
  <c r="BF360"/>
  <c r="T360"/>
  <c r="R360"/>
  <c r="P360"/>
  <c r="BI359"/>
  <c r="BH359"/>
  <c r="BG359"/>
  <c r="BF359"/>
  <c r="T359"/>
  <c r="R359"/>
  <c r="P359"/>
  <c r="BI357"/>
  <c r="BH357"/>
  <c r="BG357"/>
  <c r="BF357"/>
  <c r="T357"/>
  <c r="R357"/>
  <c r="P357"/>
  <c r="BI356"/>
  <c r="BH356"/>
  <c r="BG356"/>
  <c r="BF356"/>
  <c r="T356"/>
  <c r="R356"/>
  <c r="P356"/>
  <c r="BI353"/>
  <c r="BH353"/>
  <c r="BG353"/>
  <c r="BF353"/>
  <c r="T353"/>
  <c r="R353"/>
  <c r="P353"/>
  <c r="BI350"/>
  <c r="BH350"/>
  <c r="BG350"/>
  <c r="BF350"/>
  <c r="T350"/>
  <c r="R350"/>
  <c r="P350"/>
  <c r="BI347"/>
  <c r="BH347"/>
  <c r="BG347"/>
  <c r="BF347"/>
  <c r="T347"/>
  <c r="R347"/>
  <c r="P347"/>
  <c r="BI345"/>
  <c r="BH345"/>
  <c r="BG345"/>
  <c r="BF345"/>
  <c r="T345"/>
  <c r="R345"/>
  <c r="P345"/>
  <c r="BI343"/>
  <c r="BH343"/>
  <c r="BG343"/>
  <c r="BF343"/>
  <c r="T343"/>
  <c r="R343"/>
  <c r="P343"/>
  <c r="BI339"/>
  <c r="BH339"/>
  <c r="BG339"/>
  <c r="BF339"/>
  <c r="T339"/>
  <c r="R339"/>
  <c r="P339"/>
  <c r="BI336"/>
  <c r="BH336"/>
  <c r="BG336"/>
  <c r="BF336"/>
  <c r="T336"/>
  <c r="R336"/>
  <c r="P336"/>
  <c r="BI334"/>
  <c r="BH334"/>
  <c r="BG334"/>
  <c r="BF334"/>
  <c r="T334"/>
  <c r="R334"/>
  <c r="P334"/>
  <c r="BI332"/>
  <c r="BH332"/>
  <c r="BG332"/>
  <c r="BF332"/>
  <c r="T332"/>
  <c r="R332"/>
  <c r="P332"/>
  <c r="BI331"/>
  <c r="BH331"/>
  <c r="BG331"/>
  <c r="BF331"/>
  <c r="T331"/>
  <c r="R331"/>
  <c r="P331"/>
  <c r="BI330"/>
  <c r="BH330"/>
  <c r="BG330"/>
  <c r="BF330"/>
  <c r="T330"/>
  <c r="R330"/>
  <c r="P330"/>
  <c r="BI329"/>
  <c r="BH329"/>
  <c r="BG329"/>
  <c r="BF329"/>
  <c r="T329"/>
  <c r="R329"/>
  <c r="P329"/>
  <c r="BI328"/>
  <c r="BH328"/>
  <c r="BG328"/>
  <c r="BF328"/>
  <c r="T328"/>
  <c r="R328"/>
  <c r="P328"/>
  <c r="BI326"/>
  <c r="BH326"/>
  <c r="BG326"/>
  <c r="BF326"/>
  <c r="T326"/>
  <c r="R326"/>
  <c r="P326"/>
  <c r="BI325"/>
  <c r="BH325"/>
  <c r="BG325"/>
  <c r="BF325"/>
  <c r="T325"/>
  <c r="R325"/>
  <c r="P325"/>
  <c r="BI323"/>
  <c r="BH323"/>
  <c r="BG323"/>
  <c r="BF323"/>
  <c r="T323"/>
  <c r="R323"/>
  <c r="P323"/>
  <c r="BI321"/>
  <c r="BH321"/>
  <c r="BG321"/>
  <c r="BF321"/>
  <c r="T321"/>
  <c r="R321"/>
  <c r="P321"/>
  <c r="BI319"/>
  <c r="BH319"/>
  <c r="BG319"/>
  <c r="BF319"/>
  <c r="T319"/>
  <c r="R319"/>
  <c r="P319"/>
  <c r="BI318"/>
  <c r="BH318"/>
  <c r="BG318"/>
  <c r="BF318"/>
  <c r="T318"/>
  <c r="R318"/>
  <c r="P318"/>
  <c r="BI316"/>
  <c r="BH316"/>
  <c r="BG316"/>
  <c r="BF316"/>
  <c r="T316"/>
  <c r="R316"/>
  <c r="P316"/>
  <c r="BI314"/>
  <c r="BH314"/>
  <c r="BG314"/>
  <c r="BF314"/>
  <c r="T314"/>
  <c r="R314"/>
  <c r="P314"/>
  <c r="BI313"/>
  <c r="BH313"/>
  <c r="BG313"/>
  <c r="BF313"/>
  <c r="T313"/>
  <c r="R313"/>
  <c r="P313"/>
  <c r="BI311"/>
  <c r="BH311"/>
  <c r="BG311"/>
  <c r="BF311"/>
  <c r="T311"/>
  <c r="R311"/>
  <c r="P311"/>
  <c r="BI310"/>
  <c r="BH310"/>
  <c r="BG310"/>
  <c r="BF310"/>
  <c r="T310"/>
  <c r="R310"/>
  <c r="P310"/>
  <c r="BI309"/>
  <c r="BH309"/>
  <c r="BG309"/>
  <c r="BF309"/>
  <c r="T309"/>
  <c r="R309"/>
  <c r="P309"/>
  <c r="BI308"/>
  <c r="BH308"/>
  <c r="BG308"/>
  <c r="BF308"/>
  <c r="T308"/>
  <c r="R308"/>
  <c r="P308"/>
  <c r="BI306"/>
  <c r="BH306"/>
  <c r="BG306"/>
  <c r="BF306"/>
  <c r="T306"/>
  <c r="R306"/>
  <c r="P306"/>
  <c r="BI305"/>
  <c r="BH305"/>
  <c r="BG305"/>
  <c r="BF305"/>
  <c r="T305"/>
  <c r="R305"/>
  <c r="P305"/>
  <c r="BI303"/>
  <c r="BH303"/>
  <c r="BG303"/>
  <c r="BF303"/>
  <c r="T303"/>
  <c r="R303"/>
  <c r="P303"/>
  <c r="BI302"/>
  <c r="BH302"/>
  <c r="BG302"/>
  <c r="BF302"/>
  <c r="T302"/>
  <c r="R302"/>
  <c r="P302"/>
  <c r="BI301"/>
  <c r="BH301"/>
  <c r="BG301"/>
  <c r="BF301"/>
  <c r="T301"/>
  <c r="R301"/>
  <c r="P301"/>
  <c r="BI299"/>
  <c r="BH299"/>
  <c r="BG299"/>
  <c r="BF299"/>
  <c r="T299"/>
  <c r="R299"/>
  <c r="P299"/>
  <c r="BI296"/>
  <c r="BH296"/>
  <c r="BG296"/>
  <c r="BF296"/>
  <c r="T296"/>
  <c r="R296"/>
  <c r="P296"/>
  <c r="BI294"/>
  <c r="BH294"/>
  <c r="BG294"/>
  <c r="BF294"/>
  <c r="T294"/>
  <c r="R294"/>
  <c r="P294"/>
  <c r="BI292"/>
  <c r="BH292"/>
  <c r="BG292"/>
  <c r="BF292"/>
  <c r="T292"/>
  <c r="R292"/>
  <c r="P292"/>
  <c r="BI290"/>
  <c r="BH290"/>
  <c r="BG290"/>
  <c r="BF290"/>
  <c r="T290"/>
  <c r="R290"/>
  <c r="P290"/>
  <c r="BI289"/>
  <c r="BH289"/>
  <c r="BG289"/>
  <c r="BF289"/>
  <c r="T289"/>
  <c r="R289"/>
  <c r="P289"/>
  <c r="BI288"/>
  <c r="BH288"/>
  <c r="BG288"/>
  <c r="BF288"/>
  <c r="T288"/>
  <c r="R288"/>
  <c r="P288"/>
  <c r="BI285"/>
  <c r="BH285"/>
  <c r="BG285"/>
  <c r="BF285"/>
  <c r="T285"/>
  <c r="R285"/>
  <c r="P285"/>
  <c r="BI283"/>
  <c r="BH283"/>
  <c r="BG283"/>
  <c r="BF283"/>
  <c r="T283"/>
  <c r="R283"/>
  <c r="P283"/>
  <c r="BI281"/>
  <c r="BH281"/>
  <c r="BG281"/>
  <c r="BF281"/>
  <c r="T281"/>
  <c r="R281"/>
  <c r="P281"/>
  <c r="BI279"/>
  <c r="BH279"/>
  <c r="BG279"/>
  <c r="BF279"/>
  <c r="T279"/>
  <c r="R279"/>
  <c r="P279"/>
  <c r="BI277"/>
  <c r="BH277"/>
  <c r="BG277"/>
  <c r="BF277"/>
  <c r="T277"/>
  <c r="R277"/>
  <c r="P277"/>
  <c r="BI276"/>
  <c r="BH276"/>
  <c r="BG276"/>
  <c r="BF276"/>
  <c r="T276"/>
  <c r="R276"/>
  <c r="P276"/>
  <c r="BI274"/>
  <c r="BH274"/>
  <c r="BG274"/>
  <c r="BF274"/>
  <c r="T274"/>
  <c r="R274"/>
  <c r="P274"/>
  <c r="BI271"/>
  <c r="BH271"/>
  <c r="BG271"/>
  <c r="BF271"/>
  <c r="T271"/>
  <c r="T270"/>
  <c r="R271"/>
  <c r="R270"/>
  <c r="P271"/>
  <c r="P270"/>
  <c r="BI267"/>
  <c r="BH267"/>
  <c r="BG267"/>
  <c r="BF267"/>
  <c r="T267"/>
  <c r="T266"/>
  <c r="R267"/>
  <c r="R266"/>
  <c r="P267"/>
  <c r="P266"/>
  <c r="BI265"/>
  <c r="BH265"/>
  <c r="BG265"/>
  <c r="BF265"/>
  <c r="T265"/>
  <c r="T264"/>
  <c r="R265"/>
  <c r="R264"/>
  <c r="P265"/>
  <c r="P264"/>
  <c r="BI261"/>
  <c r="BH261"/>
  <c r="BG261"/>
  <c r="BF261"/>
  <c r="T261"/>
  <c r="T260"/>
  <c r="R261"/>
  <c r="R260"/>
  <c r="P261"/>
  <c r="P260"/>
  <c r="BI259"/>
  <c r="BH259"/>
  <c r="BG259"/>
  <c r="BF259"/>
  <c r="T259"/>
  <c r="R259"/>
  <c r="P259"/>
  <c r="BI257"/>
  <c r="BH257"/>
  <c r="BG257"/>
  <c r="BF257"/>
  <c r="T257"/>
  <c r="R257"/>
  <c r="P257"/>
  <c r="BI254"/>
  <c r="BH254"/>
  <c r="BG254"/>
  <c r="BF254"/>
  <c r="T254"/>
  <c r="R254"/>
  <c r="P254"/>
  <c r="BI253"/>
  <c r="BH253"/>
  <c r="BG253"/>
  <c r="BF253"/>
  <c r="T253"/>
  <c r="R253"/>
  <c r="P253"/>
  <c r="BI252"/>
  <c r="BH252"/>
  <c r="BG252"/>
  <c r="BF252"/>
  <c r="T252"/>
  <c r="R252"/>
  <c r="P252"/>
  <c r="BI250"/>
  <c r="BH250"/>
  <c r="BG250"/>
  <c r="BF250"/>
  <c r="T250"/>
  <c r="R250"/>
  <c r="P250"/>
  <c r="BI248"/>
  <c r="BH248"/>
  <c r="BG248"/>
  <c r="BF248"/>
  <c r="T248"/>
  <c r="R248"/>
  <c r="P248"/>
  <c r="BI246"/>
  <c r="BH246"/>
  <c r="BG246"/>
  <c r="BF246"/>
  <c r="T246"/>
  <c r="R246"/>
  <c r="P246"/>
  <c r="BI244"/>
  <c r="BH244"/>
  <c r="BG244"/>
  <c r="BF244"/>
  <c r="T244"/>
  <c r="R244"/>
  <c r="P244"/>
  <c r="BI242"/>
  <c r="BH242"/>
  <c r="BG242"/>
  <c r="BF242"/>
  <c r="T242"/>
  <c r="R242"/>
  <c r="P242"/>
  <c r="BI240"/>
  <c r="BH240"/>
  <c r="BG240"/>
  <c r="BF240"/>
  <c r="T240"/>
  <c r="R240"/>
  <c r="P240"/>
  <c r="BI237"/>
  <c r="BH237"/>
  <c r="BG237"/>
  <c r="BF237"/>
  <c r="T237"/>
  <c r="R237"/>
  <c r="P237"/>
  <c r="BI235"/>
  <c r="BH235"/>
  <c r="BG235"/>
  <c r="BF235"/>
  <c r="T235"/>
  <c r="R235"/>
  <c r="P235"/>
  <c r="BI233"/>
  <c r="BH233"/>
  <c r="BG233"/>
  <c r="BF233"/>
  <c r="T233"/>
  <c r="R233"/>
  <c r="P233"/>
  <c r="BI232"/>
  <c r="BH232"/>
  <c r="BG232"/>
  <c r="BF232"/>
  <c r="T232"/>
  <c r="R232"/>
  <c r="P232"/>
  <c r="BI231"/>
  <c r="BH231"/>
  <c r="BG231"/>
  <c r="BF231"/>
  <c r="T231"/>
  <c r="R231"/>
  <c r="P231"/>
  <c r="BI230"/>
  <c r="BH230"/>
  <c r="BG230"/>
  <c r="BF230"/>
  <c r="T230"/>
  <c r="R230"/>
  <c r="P230"/>
  <c r="BI227"/>
  <c r="BH227"/>
  <c r="BG227"/>
  <c r="BF227"/>
  <c r="T227"/>
  <c r="T226"/>
  <c r="R227"/>
  <c r="R226"/>
  <c r="P227"/>
  <c r="P226"/>
  <c r="BI224"/>
  <c r="BH224"/>
  <c r="BG224"/>
  <c r="BF224"/>
  <c r="T224"/>
  <c r="R224"/>
  <c r="P224"/>
  <c r="BI222"/>
  <c r="BH222"/>
  <c r="BG222"/>
  <c r="BF222"/>
  <c r="T222"/>
  <c r="R222"/>
  <c r="P222"/>
  <c r="BI221"/>
  <c r="BH221"/>
  <c r="BG221"/>
  <c r="BF221"/>
  <c r="T221"/>
  <c r="R221"/>
  <c r="P221"/>
  <c r="BI219"/>
  <c r="BH219"/>
  <c r="BG219"/>
  <c r="BF219"/>
  <c r="T219"/>
  <c r="R219"/>
  <c r="P219"/>
  <c r="BI217"/>
  <c r="BH217"/>
  <c r="BG217"/>
  <c r="BF217"/>
  <c r="T217"/>
  <c r="R217"/>
  <c r="P217"/>
  <c r="BI216"/>
  <c r="BH216"/>
  <c r="BG216"/>
  <c r="BF216"/>
  <c r="T216"/>
  <c r="R216"/>
  <c r="P216"/>
  <c r="BI215"/>
  <c r="BH215"/>
  <c r="BG215"/>
  <c r="BF215"/>
  <c r="T215"/>
  <c r="R215"/>
  <c r="P215"/>
  <c r="BI213"/>
  <c r="BH213"/>
  <c r="BG213"/>
  <c r="BF213"/>
  <c r="T213"/>
  <c r="R213"/>
  <c r="P213"/>
  <c r="BI212"/>
  <c r="BH212"/>
  <c r="BG212"/>
  <c r="BF212"/>
  <c r="T212"/>
  <c r="R212"/>
  <c r="P212"/>
  <c r="BI210"/>
  <c r="BH210"/>
  <c r="BG210"/>
  <c r="BF210"/>
  <c r="T210"/>
  <c r="R210"/>
  <c r="P210"/>
  <c r="BI209"/>
  <c r="BH209"/>
  <c r="BG209"/>
  <c r="BF209"/>
  <c r="T209"/>
  <c r="R209"/>
  <c r="P209"/>
  <c r="BI207"/>
  <c r="BH207"/>
  <c r="BG207"/>
  <c r="BF207"/>
  <c r="T207"/>
  <c r="R207"/>
  <c r="P207"/>
  <c r="BI205"/>
  <c r="BH205"/>
  <c r="BG205"/>
  <c r="BF205"/>
  <c r="T205"/>
  <c r="R205"/>
  <c r="P205"/>
  <c r="BI201"/>
  <c r="BH201"/>
  <c r="BG201"/>
  <c r="BF201"/>
  <c r="T201"/>
  <c r="R201"/>
  <c r="P201"/>
  <c r="BI199"/>
  <c r="BH199"/>
  <c r="BG199"/>
  <c r="BF199"/>
  <c r="T199"/>
  <c r="R199"/>
  <c r="P199"/>
  <c r="BI196"/>
  <c r="BH196"/>
  <c r="BG196"/>
  <c r="BF196"/>
  <c r="T196"/>
  <c r="T195"/>
  <c r="R196"/>
  <c r="R195"/>
  <c r="P196"/>
  <c r="P195"/>
  <c r="BI193"/>
  <c r="BH193"/>
  <c r="BG193"/>
  <c r="BF193"/>
  <c r="T193"/>
  <c r="R193"/>
  <c r="P193"/>
  <c r="BI190"/>
  <c r="BH190"/>
  <c r="BG190"/>
  <c r="BF190"/>
  <c r="T190"/>
  <c r="R190"/>
  <c r="P190"/>
  <c r="BI188"/>
  <c r="BH188"/>
  <c r="BG188"/>
  <c r="BF188"/>
  <c r="T188"/>
  <c r="R188"/>
  <c r="P188"/>
  <c r="BI186"/>
  <c r="BH186"/>
  <c r="BG186"/>
  <c r="BF186"/>
  <c r="T186"/>
  <c r="R186"/>
  <c r="P186"/>
  <c r="BI184"/>
  <c r="BH184"/>
  <c r="BG184"/>
  <c r="BF184"/>
  <c r="T184"/>
  <c r="R184"/>
  <c r="P184"/>
  <c r="BI181"/>
  <c r="BH181"/>
  <c r="BG181"/>
  <c r="BF181"/>
  <c r="T181"/>
  <c r="R181"/>
  <c r="P181"/>
  <c r="BI179"/>
  <c r="BH179"/>
  <c r="BG179"/>
  <c r="BF179"/>
  <c r="T179"/>
  <c r="R179"/>
  <c r="P179"/>
  <c r="BI178"/>
  <c r="BH178"/>
  <c r="BG178"/>
  <c r="BF178"/>
  <c r="T178"/>
  <c r="R178"/>
  <c r="P178"/>
  <c r="BI176"/>
  <c r="BH176"/>
  <c r="BG176"/>
  <c r="BF176"/>
  <c r="T176"/>
  <c r="R176"/>
  <c r="P176"/>
  <c r="BI175"/>
  <c r="BH175"/>
  <c r="BG175"/>
  <c r="BF175"/>
  <c r="T175"/>
  <c r="R175"/>
  <c r="P175"/>
  <c r="BI174"/>
  <c r="BH174"/>
  <c r="BG174"/>
  <c r="BF174"/>
  <c r="T174"/>
  <c r="R174"/>
  <c r="P174"/>
  <c r="BI173"/>
  <c r="BH173"/>
  <c r="BG173"/>
  <c r="BF173"/>
  <c r="T173"/>
  <c r="R173"/>
  <c r="P173"/>
  <c r="BI172"/>
  <c r="BH172"/>
  <c r="BG172"/>
  <c r="BF172"/>
  <c r="T172"/>
  <c r="R172"/>
  <c r="P172"/>
  <c r="BI170"/>
  <c r="BH170"/>
  <c r="BG170"/>
  <c r="BF170"/>
  <c r="T170"/>
  <c r="R170"/>
  <c r="P170"/>
  <c r="BI168"/>
  <c r="BH168"/>
  <c r="BG168"/>
  <c r="BF168"/>
  <c r="T168"/>
  <c r="R168"/>
  <c r="P168"/>
  <c r="BI167"/>
  <c r="BH167"/>
  <c r="BG167"/>
  <c r="BF167"/>
  <c r="T167"/>
  <c r="R167"/>
  <c r="P167"/>
  <c r="BI165"/>
  <c r="BH165"/>
  <c r="BG165"/>
  <c r="BF165"/>
  <c r="T165"/>
  <c r="R165"/>
  <c r="P165"/>
  <c r="BI163"/>
  <c r="BH163"/>
  <c r="BG163"/>
  <c r="BF163"/>
  <c r="T163"/>
  <c r="R163"/>
  <c r="P163"/>
  <c r="BI161"/>
  <c r="BH161"/>
  <c r="BG161"/>
  <c r="BF161"/>
  <c r="T161"/>
  <c r="R161"/>
  <c r="P161"/>
  <c r="BI160"/>
  <c r="BH160"/>
  <c r="BG160"/>
  <c r="BF160"/>
  <c r="T160"/>
  <c r="R160"/>
  <c r="P160"/>
  <c r="BI159"/>
  <c r="BH159"/>
  <c r="BG159"/>
  <c r="BF159"/>
  <c r="T159"/>
  <c r="R159"/>
  <c r="P159"/>
  <c r="BI157"/>
  <c r="BH157"/>
  <c r="BG157"/>
  <c r="BF157"/>
  <c r="T157"/>
  <c r="R157"/>
  <c r="P157"/>
  <c r="BI155"/>
  <c r="BH155"/>
  <c r="BG155"/>
  <c r="BF155"/>
  <c r="T155"/>
  <c r="R155"/>
  <c r="P155"/>
  <c r="BI153"/>
  <c r="BH153"/>
  <c r="BG153"/>
  <c r="BF153"/>
  <c r="T153"/>
  <c r="R153"/>
  <c r="P153"/>
  <c r="BI152"/>
  <c r="BH152"/>
  <c r="BG152"/>
  <c r="BF152"/>
  <c r="T152"/>
  <c r="R152"/>
  <c r="P152"/>
  <c r="BI150"/>
  <c r="BH150"/>
  <c r="BG150"/>
  <c r="BF150"/>
  <c r="T150"/>
  <c r="R150"/>
  <c r="P150"/>
  <c r="BI148"/>
  <c r="BH148"/>
  <c r="BG148"/>
  <c r="BF148"/>
  <c r="T148"/>
  <c r="R148"/>
  <c r="P148"/>
  <c r="BI146"/>
  <c r="BH146"/>
  <c r="BG146"/>
  <c r="BF146"/>
  <c r="T146"/>
  <c r="R146"/>
  <c r="P146"/>
  <c r="BI144"/>
  <c r="BH144"/>
  <c r="BG144"/>
  <c r="BF144"/>
  <c r="T144"/>
  <c r="R144"/>
  <c r="P144"/>
  <c r="BI142"/>
  <c r="BH142"/>
  <c r="BG142"/>
  <c r="BF142"/>
  <c r="T142"/>
  <c r="R142"/>
  <c r="P142"/>
  <c r="BI138"/>
  <c r="BH138"/>
  <c r="BG138"/>
  <c r="BF138"/>
  <c r="T138"/>
  <c r="R138"/>
  <c r="P138"/>
  <c r="BI136"/>
  <c r="BH136"/>
  <c r="BG136"/>
  <c r="BF136"/>
  <c r="T136"/>
  <c r="R136"/>
  <c r="P136"/>
  <c r="BI134"/>
  <c r="BH134"/>
  <c r="BG134"/>
  <c r="BF134"/>
  <c r="T134"/>
  <c r="R134"/>
  <c r="P134"/>
  <c r="BI132"/>
  <c r="BH132"/>
  <c r="BG132"/>
  <c r="BF132"/>
  <c r="T132"/>
  <c r="R132"/>
  <c r="P132"/>
  <c r="BI130"/>
  <c r="BH130"/>
  <c r="BG130"/>
  <c r="BF130"/>
  <c r="T130"/>
  <c r="R130"/>
  <c r="P130"/>
  <c r="BI126"/>
  <c r="BH126"/>
  <c r="BG126"/>
  <c r="BF126"/>
  <c r="T126"/>
  <c r="R126"/>
  <c r="P126"/>
  <c r="BI124"/>
  <c r="BH124"/>
  <c r="BG124"/>
  <c r="BF124"/>
  <c r="T124"/>
  <c r="R124"/>
  <c r="P124"/>
  <c r="BI122"/>
  <c r="BH122"/>
  <c r="BG122"/>
  <c r="BF122"/>
  <c r="T122"/>
  <c r="R122"/>
  <c r="P122"/>
  <c r="BI120"/>
  <c r="BH120"/>
  <c r="BG120"/>
  <c r="BF120"/>
  <c r="T120"/>
  <c r="R120"/>
  <c r="P120"/>
  <c r="J114"/>
  <c r="F111"/>
  <c r="E109"/>
  <c r="J51"/>
  <c r="F48"/>
  <c r="E46"/>
  <c r="J19"/>
  <c r="E19"/>
  <c r="J113"/>
  <c r="J18"/>
  <c r="J16"/>
  <c r="E16"/>
  <c r="F114"/>
  <c r="J15"/>
  <c r="J13"/>
  <c r="E13"/>
  <c r="F113"/>
  <c r="J12"/>
  <c r="J10"/>
  <c r="J48"/>
  <c i="1" r="L50"/>
  <c r="AM50"/>
  <c r="AM49"/>
  <c r="L49"/>
  <c r="AM47"/>
  <c r="L47"/>
  <c r="L45"/>
  <c r="L44"/>
  <c i="2" r="J409"/>
  <c r="BK400"/>
  <c r="J379"/>
  <c r="BK362"/>
  <c r="J336"/>
  <c r="BK323"/>
  <c r="J313"/>
  <c r="BK306"/>
  <c r="J288"/>
  <c r="BK265"/>
  <c r="J253"/>
  <c r="J233"/>
  <c r="J230"/>
  <c r="J210"/>
  <c r="BK193"/>
  <c r="J176"/>
  <c r="BK170"/>
  <c r="J159"/>
  <c r="J138"/>
  <c r="J124"/>
  <c r="BK406"/>
  <c r="J371"/>
  <c r="BK359"/>
  <c r="J339"/>
  <c r="BK331"/>
  <c r="BK316"/>
  <c r="J306"/>
  <c r="BK292"/>
  <c r="BK279"/>
  <c r="J271"/>
  <c r="BK242"/>
  <c r="BK230"/>
  <c r="BK212"/>
  <c r="BK190"/>
  <c r="J175"/>
  <c r="BK167"/>
  <c r="BK150"/>
  <c r="BK136"/>
  <c r="J120"/>
  <c r="J388"/>
  <c r="J373"/>
  <c r="J362"/>
  <c r="BK353"/>
  <c r="J334"/>
  <c r="J328"/>
  <c r="BK310"/>
  <c r="J294"/>
  <c r="BK267"/>
  <c r="BK248"/>
  <c r="BK232"/>
  <c r="BK221"/>
  <c r="BK215"/>
  <c r="J207"/>
  <c r="BK184"/>
  <c r="BK175"/>
  <c r="J161"/>
  <c r="J148"/>
  <c r="J381"/>
  <c r="J366"/>
  <c r="J356"/>
  <c r="J332"/>
  <c r="J316"/>
  <c r="J302"/>
  <c r="J290"/>
  <c r="J279"/>
  <c r="BK271"/>
  <c r="BK252"/>
  <c r="J237"/>
  <c r="BK222"/>
  <c r="J201"/>
  <c r="J178"/>
  <c r="BK163"/>
  <c r="BK153"/>
  <c r="J136"/>
  <c r="BK126"/>
  <c r="J406"/>
  <c r="BK388"/>
  <c r="J372"/>
  <c r="J361"/>
  <c r="J331"/>
  <c r="J319"/>
  <c r="BK309"/>
  <c r="BK299"/>
  <c r="BK274"/>
  <c r="BK259"/>
  <c r="J235"/>
  <c r="BK231"/>
  <c r="BK213"/>
  <c r="BK199"/>
  <c r="BK186"/>
  <c r="J173"/>
  <c r="J163"/>
  <c r="BK152"/>
  <c r="BK130"/>
  <c r="BK120"/>
  <c r="BK403"/>
  <c r="J394"/>
  <c r="BK366"/>
  <c r="BK347"/>
  <c r="BK334"/>
  <c r="BK319"/>
  <c r="J311"/>
  <c r="J301"/>
  <c r="J289"/>
  <c r="BK277"/>
  <c r="BK257"/>
  <c r="BK240"/>
  <c r="J222"/>
  <c r="BK209"/>
  <c r="BK188"/>
  <c r="BK174"/>
  <c r="BK165"/>
  <c r="BK148"/>
  <c r="BK134"/>
  <c r="BK391"/>
  <c r="BK377"/>
  <c r="BK364"/>
  <c r="BK356"/>
  <c r="BK332"/>
  <c r="BK325"/>
  <c r="BK303"/>
  <c r="BK290"/>
  <c r="BK281"/>
  <c r="BK250"/>
  <c r="J244"/>
  <c r="BK227"/>
  <c r="J217"/>
  <c r="BK201"/>
  <c r="J186"/>
  <c r="J174"/>
  <c r="BK157"/>
  <c r="BK146"/>
  <c r="BK372"/>
  <c r="J360"/>
  <c r="BK339"/>
  <c r="BK326"/>
  <c r="J310"/>
  <c r="BK301"/>
  <c r="BK288"/>
  <c r="J274"/>
  <c r="J259"/>
  <c r="J240"/>
  <c r="J224"/>
  <c r="BK217"/>
  <c r="J190"/>
  <c r="J165"/>
  <c r="BK159"/>
  <c r="J144"/>
  <c r="J130"/>
  <c r="J403"/>
  <c r="BK394"/>
  <c r="J377"/>
  <c r="J357"/>
  <c r="BK330"/>
  <c r="BK318"/>
  <c r="BK311"/>
  <c r="J303"/>
  <c r="J267"/>
  <c r="J248"/>
  <c r="BK219"/>
  <c r="J212"/>
  <c r="J196"/>
  <c r="BK178"/>
  <c r="J168"/>
  <c r="BK155"/>
  <c r="J134"/>
  <c r="J122"/>
  <c r="BK409"/>
  <c r="J391"/>
  <c r="BK350"/>
  <c r="BK336"/>
  <c r="J323"/>
  <c r="BK313"/>
  <c r="BK296"/>
  <c r="BK283"/>
  <c r="BK253"/>
  <c r="BK233"/>
  <c r="J216"/>
  <c r="BK207"/>
  <c r="J184"/>
  <c r="BK172"/>
  <c r="J155"/>
  <c r="J146"/>
  <c r="J132"/>
  <c i="1" r="AS54"/>
  <c i="2" r="BK385"/>
  <c r="J368"/>
  <c r="J359"/>
  <c r="J345"/>
  <c r="BK329"/>
  <c r="J318"/>
  <c r="BK302"/>
  <c r="J285"/>
  <c r="BK276"/>
  <c r="J252"/>
  <c r="J242"/>
  <c r="BK224"/>
  <c r="J213"/>
  <c r="J193"/>
  <c r="J179"/>
  <c r="BK168"/>
  <c r="J153"/>
  <c r="BK138"/>
  <c r="BK368"/>
  <c r="BK357"/>
  <c r="BK343"/>
  <c r="BK328"/>
  <c r="J308"/>
  <c r="J299"/>
  <c r="BK289"/>
  <c r="J265"/>
  <c r="J254"/>
  <c r="BK244"/>
  <c r="J227"/>
  <c r="J215"/>
  <c r="BK196"/>
  <c r="BK176"/>
  <c r="J157"/>
  <c r="J142"/>
  <c r="BK124"/>
  <c r="J412"/>
  <c r="BK397"/>
  <c r="J385"/>
  <c r="J364"/>
  <c r="BK345"/>
  <c r="J321"/>
  <c r="BK314"/>
  <c r="BK308"/>
  <c r="J283"/>
  <c r="BK261"/>
  <c r="J250"/>
  <c r="J232"/>
  <c r="BK216"/>
  <c r="BK205"/>
  <c r="BK181"/>
  <c r="J172"/>
  <c r="J167"/>
  <c r="BK142"/>
  <c r="J126"/>
  <c r="BK412"/>
  <c r="J397"/>
  <c r="BK379"/>
  <c r="J353"/>
  <c r="J343"/>
  <c r="BK321"/>
  <c r="J314"/>
  <c r="J309"/>
  <c r="BK294"/>
  <c r="BK285"/>
  <c r="J276"/>
  <c r="BK254"/>
  <c r="BK237"/>
  <c r="BK210"/>
  <c r="J205"/>
  <c r="J181"/>
  <c r="BK173"/>
  <c r="BK161"/>
  <c r="BK144"/>
  <c r="BK122"/>
  <c r="J400"/>
  <c r="BK381"/>
  <c r="BK371"/>
  <c r="BK360"/>
  <c r="J350"/>
  <c r="J330"/>
  <c r="J326"/>
  <c r="J305"/>
  <c r="J296"/>
  <c r="J281"/>
  <c r="J257"/>
  <c r="J246"/>
  <c r="J231"/>
  <c r="J219"/>
  <c r="J209"/>
  <c r="J188"/>
  <c r="J170"/>
  <c r="J160"/>
  <c r="J152"/>
  <c r="BK373"/>
  <c r="BK361"/>
  <c r="J347"/>
  <c r="J329"/>
  <c r="J325"/>
  <c r="BK305"/>
  <c r="J292"/>
  <c r="J277"/>
  <c r="J261"/>
  <c r="BK246"/>
  <c r="BK235"/>
  <c r="J221"/>
  <c r="J199"/>
  <c r="BK179"/>
  <c r="BK160"/>
  <c r="J150"/>
  <c r="BK132"/>
  <c l="1" r="BK129"/>
  <c r="J129"/>
  <c r="J58"/>
  <c r="BK141"/>
  <c r="J141"/>
  <c r="J59"/>
  <c r="P158"/>
  <c r="P177"/>
  <c r="R183"/>
  <c r="BK198"/>
  <c r="J198"/>
  <c r="J64"/>
  <c r="R229"/>
  <c r="R245"/>
  <c r="R256"/>
  <c r="P273"/>
  <c r="P278"/>
  <c r="P287"/>
  <c r="P293"/>
  <c r="R298"/>
  <c r="P322"/>
  <c r="P335"/>
  <c r="T342"/>
  <c r="P355"/>
  <c r="R358"/>
  <c r="P363"/>
  <c r="R370"/>
  <c r="P119"/>
  <c r="P129"/>
  <c r="P141"/>
  <c r="R158"/>
  <c r="R177"/>
  <c r="P183"/>
  <c r="T198"/>
  <c r="P229"/>
  <c r="P245"/>
  <c r="P256"/>
  <c r="T273"/>
  <c r="T278"/>
  <c r="BK293"/>
  <c r="J293"/>
  <c r="J77"/>
  <c r="P298"/>
  <c r="R322"/>
  <c r="R335"/>
  <c r="P342"/>
  <c r="R355"/>
  <c r="P358"/>
  <c r="T363"/>
  <c r="P376"/>
  <c r="P375"/>
  <c r="P374"/>
  <c r="R119"/>
  <c r="R129"/>
  <c r="T141"/>
  <c r="T158"/>
  <c r="T177"/>
  <c r="T183"/>
  <c r="R198"/>
  <c r="BK245"/>
  <c r="J245"/>
  <c r="J68"/>
  <c r="T245"/>
  <c r="BK273"/>
  <c r="J273"/>
  <c r="J74"/>
  <c r="R273"/>
  <c r="R278"/>
  <c r="R287"/>
  <c r="R293"/>
  <c r="T293"/>
  <c r="T298"/>
  <c r="BK335"/>
  <c r="J335"/>
  <c r="J80"/>
  <c r="BK342"/>
  <c r="J342"/>
  <c r="J81"/>
  <c r="BK355"/>
  <c r="J355"/>
  <c r="J82"/>
  <c r="BK358"/>
  <c r="J358"/>
  <c r="J83"/>
  <c r="BK363"/>
  <c r="J363"/>
  <c r="J84"/>
  <c r="R363"/>
  <c r="P370"/>
  <c r="T376"/>
  <c r="T375"/>
  <c r="T374"/>
  <c r="BK119"/>
  <c r="J119"/>
  <c r="J57"/>
  <c r="T119"/>
  <c r="T118"/>
  <c r="T129"/>
  <c r="R141"/>
  <c r="BK158"/>
  <c r="J158"/>
  <c r="J60"/>
  <c r="BK177"/>
  <c r="J177"/>
  <c r="J61"/>
  <c r="BK183"/>
  <c r="J183"/>
  <c r="J62"/>
  <c r="P198"/>
  <c r="BK229"/>
  <c r="J229"/>
  <c r="J67"/>
  <c r="T229"/>
  <c r="BK256"/>
  <c r="J256"/>
  <c r="J69"/>
  <c r="T256"/>
  <c r="BK278"/>
  <c r="J278"/>
  <c r="J75"/>
  <c r="BK287"/>
  <c r="J287"/>
  <c r="J76"/>
  <c r="T287"/>
  <c r="BK298"/>
  <c r="J298"/>
  <c r="J78"/>
  <c r="BK322"/>
  <c r="J322"/>
  <c r="J79"/>
  <c r="T322"/>
  <c r="T335"/>
  <c r="R342"/>
  <c r="T355"/>
  <c r="T358"/>
  <c r="BK370"/>
  <c r="J370"/>
  <c r="J85"/>
  <c r="T370"/>
  <c r="BK376"/>
  <c r="J376"/>
  <c r="J88"/>
  <c r="R376"/>
  <c r="R375"/>
  <c r="R374"/>
  <c r="F51"/>
  <c r="J111"/>
  <c r="BE122"/>
  <c r="BE138"/>
  <c r="BE153"/>
  <c r="BE157"/>
  <c r="BE160"/>
  <c r="BE165"/>
  <c r="BE167"/>
  <c r="BE168"/>
  <c r="BE173"/>
  <c r="BE186"/>
  <c r="BE188"/>
  <c r="BE190"/>
  <c r="BE193"/>
  <c r="BE201"/>
  <c r="BE205"/>
  <c r="BE209"/>
  <c r="BE210"/>
  <c r="BE212"/>
  <c r="BE213"/>
  <c r="BE216"/>
  <c r="BE230"/>
  <c r="BE232"/>
  <c r="BE237"/>
  <c r="BE240"/>
  <c r="BE248"/>
  <c r="BE254"/>
  <c r="BE265"/>
  <c r="BE274"/>
  <c r="BE276"/>
  <c r="BE277"/>
  <c r="BE281"/>
  <c r="BE290"/>
  <c r="BE294"/>
  <c r="BE313"/>
  <c r="BE323"/>
  <c r="BE329"/>
  <c r="BE330"/>
  <c r="BE332"/>
  <c r="BE334"/>
  <c r="BE345"/>
  <c r="BE347"/>
  <c r="BE356"/>
  <c r="BE362"/>
  <c r="BE377"/>
  <c r="BE385"/>
  <c r="BE142"/>
  <c r="BE148"/>
  <c r="BE163"/>
  <c r="BE170"/>
  <c r="BE172"/>
  <c r="BE176"/>
  <c r="BE179"/>
  <c r="BE181"/>
  <c r="BE215"/>
  <c r="BE233"/>
  <c r="BE235"/>
  <c r="BE252"/>
  <c r="BE253"/>
  <c r="BE279"/>
  <c r="BE283"/>
  <c r="BE285"/>
  <c r="BE305"/>
  <c r="BE306"/>
  <c r="BE308"/>
  <c r="BE311"/>
  <c r="BE314"/>
  <c r="BE316"/>
  <c r="BE319"/>
  <c r="BE321"/>
  <c r="BE328"/>
  <c r="BE336"/>
  <c r="BE359"/>
  <c r="BE361"/>
  <c r="BE372"/>
  <c r="BE397"/>
  <c r="BE409"/>
  <c r="BE412"/>
  <c r="BK387"/>
  <c r="J387"/>
  <c r="J91"/>
  <c r="BK393"/>
  <c r="J393"/>
  <c r="J93"/>
  <c r="F50"/>
  <c r="BE120"/>
  <c r="BE136"/>
  <c r="BE144"/>
  <c r="BE150"/>
  <c r="BE152"/>
  <c r="BE155"/>
  <c r="BE178"/>
  <c r="BE184"/>
  <c r="BE199"/>
  <c r="BE219"/>
  <c r="BE222"/>
  <c r="BE224"/>
  <c r="BE227"/>
  <c r="BE244"/>
  <c r="BE246"/>
  <c r="BE259"/>
  <c r="BE261"/>
  <c r="BE271"/>
  <c r="BE288"/>
  <c r="BE289"/>
  <c r="BE299"/>
  <c r="BE302"/>
  <c r="BE303"/>
  <c r="BE309"/>
  <c r="BE318"/>
  <c r="BE325"/>
  <c r="BE353"/>
  <c r="BE360"/>
  <c r="BE364"/>
  <c r="BE371"/>
  <c r="BE381"/>
  <c r="BE391"/>
  <c r="BE394"/>
  <c r="BK226"/>
  <c r="J226"/>
  <c r="J65"/>
  <c r="BK260"/>
  <c r="J260"/>
  <c r="J70"/>
  <c r="BK264"/>
  <c r="J264"/>
  <c r="J71"/>
  <c r="BK270"/>
  <c r="J270"/>
  <c r="J73"/>
  <c r="BK399"/>
  <c r="J399"/>
  <c r="J95"/>
  <c r="BK405"/>
  <c r="J405"/>
  <c r="J97"/>
  <c r="J50"/>
  <c r="BE124"/>
  <c r="BE126"/>
  <c r="BE130"/>
  <c r="BE132"/>
  <c r="BE134"/>
  <c r="BE146"/>
  <c r="BE159"/>
  <c r="BE161"/>
  <c r="BE174"/>
  <c r="BE175"/>
  <c r="BE196"/>
  <c r="BE207"/>
  <c r="BE217"/>
  <c r="BE221"/>
  <c r="BE231"/>
  <c r="BE242"/>
  <c r="BE250"/>
  <c r="BE257"/>
  <c r="BE267"/>
  <c r="BE292"/>
  <c r="BE296"/>
  <c r="BE301"/>
  <c r="BE310"/>
  <c r="BE326"/>
  <c r="BE331"/>
  <c r="BE339"/>
  <c r="BE343"/>
  <c r="BE350"/>
  <c r="BE357"/>
  <c r="BE366"/>
  <c r="BE368"/>
  <c r="BE373"/>
  <c r="BE379"/>
  <c r="BE388"/>
  <c r="BE400"/>
  <c r="BE403"/>
  <c r="BE406"/>
  <c r="BK195"/>
  <c r="J195"/>
  <c r="J63"/>
  <c r="BK266"/>
  <c r="J266"/>
  <c r="J72"/>
  <c r="BK384"/>
  <c r="J384"/>
  <c r="J90"/>
  <c r="BK390"/>
  <c r="J390"/>
  <c r="J92"/>
  <c r="BK396"/>
  <c r="J396"/>
  <c r="J94"/>
  <c r="BK402"/>
  <c r="J402"/>
  <c r="J96"/>
  <c r="BK408"/>
  <c r="J408"/>
  <c r="J98"/>
  <c r="BK411"/>
  <c r="J411"/>
  <c r="J99"/>
  <c r="F33"/>
  <c i="1" r="BB55"/>
  <c r="BB54"/>
  <c r="W31"/>
  <c i="2" r="F32"/>
  <c i="1" r="BA55"/>
  <c r="BA54"/>
  <c r="W30"/>
  <c i="2" r="F34"/>
  <c i="1" r="BC55"/>
  <c r="BC54"/>
  <c r="W32"/>
  <c i="2" r="J32"/>
  <c i="1" r="AW55"/>
  <c i="2" r="F35"/>
  <c i="1" r="BD55"/>
  <c r="BD54"/>
  <c r="W33"/>
  <c i="2" l="1" r="R228"/>
  <c r="P118"/>
  <c r="T228"/>
  <c r="T117"/>
  <c r="R118"/>
  <c r="R117"/>
  <c r="P228"/>
  <c r="BK118"/>
  <c r="J118"/>
  <c r="J56"/>
  <c r="BK375"/>
  <c r="J375"/>
  <c r="J87"/>
  <c r="BK383"/>
  <c r="J383"/>
  <c r="J89"/>
  <c r="BK228"/>
  <c r="J228"/>
  <c r="J66"/>
  <c i="1" r="AX54"/>
  <c r="AW54"/>
  <c r="AK30"/>
  <c r="AY54"/>
  <c i="2" r="J31"/>
  <c i="1" r="AV55"/>
  <c r="AT55"/>
  <c i="2" r="F31"/>
  <c i="1" r="AZ55"/>
  <c r="AZ54"/>
  <c r="AV54"/>
  <c r="AK29"/>
  <c i="2" l="1" r="P117"/>
  <c i="1" r="AU55"/>
  <c i="2" r="BK374"/>
  <c r="J374"/>
  <c r="J86"/>
  <c r="BK117"/>
  <c r="J117"/>
  <c r="J55"/>
  <c i="1" r="AU54"/>
  <c r="AT54"/>
  <c r="W29"/>
  <c i="2" l="1" r="J28"/>
  <c i="1" r="AG55"/>
  <c r="AG54"/>
  <c r="AK26"/>
  <c r="AK35"/>
  <c i="2" l="1" r="J37"/>
  <c i="1" r="AN54"/>
  <c r="AN55"/>
</calcChain>
</file>

<file path=xl/sharedStrings.xml><?xml version="1.0" encoding="utf-8"?>
<sst xmlns="http://schemas.openxmlformats.org/spreadsheetml/2006/main">
  <si>
    <t>Export Komplet</t>
  </si>
  <si>
    <t>VZ</t>
  </si>
  <si>
    <t>2.0</t>
  </si>
  <si>
    <t>ZAMOK</t>
  </si>
  <si>
    <t>False</t>
  </si>
  <si>
    <t>{4ace8803-daec-4845-b9b0-f35c5ffce08c}</t>
  </si>
  <si>
    <t>0,01</t>
  </si>
  <si>
    <t>21</t>
  </si>
  <si>
    <t>15</t>
  </si>
  <si>
    <t>REKAPITULACE STAVBY</t>
  </si>
  <si>
    <t xml:space="preserve">v ---  níže se nacházejí doplnkové a pomocné údaje k sestavám  --- v</t>
  </si>
  <si>
    <t>Návod na vyplnění</t>
  </si>
  <si>
    <t>0,001</t>
  </si>
  <si>
    <t>Kód:</t>
  </si>
  <si>
    <t>106-18-3</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</si>
  <si>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</si>
  <si>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</si>
  <si>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DPMP, nástavba dispečinku</t>
  </si>
  <si>
    <t>KSO:</t>
  </si>
  <si>
    <t/>
  </si>
  <si>
    <t>CC-CZ:</t>
  </si>
  <si>
    <t>Místo:</t>
  </si>
  <si>
    <t xml:space="preserve"> </t>
  </si>
  <si>
    <t>Datum:</t>
  </si>
  <si>
    <t>28. 5. 2020</t>
  </si>
  <si>
    <t>Zadavatel:</t>
  </si>
  <si>
    <t>IČ:</t>
  </si>
  <si>
    <t>DIČ:</t>
  </si>
  <si>
    <t>Uchazeč:</t>
  </si>
  <si>
    <t>Vyplň údaj</t>
  </si>
  <si>
    <t>Projektant:</t>
  </si>
  <si>
    <t>True</t>
  </si>
  <si>
    <t>Zpracovatel:</t>
  </si>
  <si>
    <t>05209072</t>
  </si>
  <si>
    <t>CreoPlan s.r.o.</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</si>
  <si>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</si>
  <si>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</si>
  <si>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</si>
  <si>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</si>
  <si>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</si>
  <si>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</si>
  <si>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</si>
  <si>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</si>
  <si>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</si>
  <si>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</si>
  <si>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</si>
  <si>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</si>
  <si>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</si>
  <si>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</si>
  <si>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</si>
  <si>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</si>
  <si>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</si>
  <si>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</si>
  <si>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</si>
  <si>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</si>
  <si>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</si>
  <si>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</si>
  <si>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</si>
  <si>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</si>
  <si>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</si>
  <si>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</si>
  <si>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</si>
  <si>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</si>
  <si>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</si>
  <si>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</si>
  <si>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</si>
  <si>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</si>
  <si>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</si>
  <si>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</si>
  <si>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</si>
  <si>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</si>
  <si>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</si>
  <si>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IMPORT</t>
  </si>
  <si>
    <t>{00000000-0000-0000-0000-000000000000}</t>
  </si>
  <si>
    <t>/</t>
  </si>
  <si>
    <t>STA</t>
  </si>
  <si>
    <t>1</t>
  </si>
  <si>
    <t>###NOINSERT###</t>
  </si>
  <si>
    <t>2</t>
  </si>
  <si>
    <t>KRYCÍ LIST SOUPISU PRACÍ</t>
  </si>
  <si>
    <t>REKAPITULACE ČLENĚNÍ SOUPISU PRACÍ</t>
  </si>
  <si>
    <t>Kód dílu - Popis</t>
  </si>
  <si>
    <t>Cena celkem [CZK]</t>
  </si>
  <si>
    <t>-1</t>
  </si>
  <si>
    <t>HSV - Práce a dodávky HSV</t>
  </si>
  <si>
    <t xml:space="preserve">    1 - Zemní práce</t>
  </si>
  <si>
    <t xml:space="preserve">    2 - Zakládání</t>
  </si>
  <si>
    <t xml:space="preserve">    3 - Svislé a kompletní konstrukce</t>
  </si>
  <si>
    <t xml:space="preserve">    4 - Vodorovné konstrukce</t>
  </si>
  <si>
    <t xml:space="preserve">    5 - Komunikace pozemní</t>
  </si>
  <si>
    <t xml:space="preserve">    6 - Úpravy povrchů, podlahy a osazování výplní</t>
  </si>
  <si>
    <t xml:space="preserve">    8 - Trubní vedení</t>
  </si>
  <si>
    <t xml:space="preserve">    9 - Ostatní konstrukce a práce, bourání</t>
  </si>
  <si>
    <t xml:space="preserve">    998 - Přesun hmot</t>
  </si>
  <si>
    <t>PSV - Práce a dodávky PSV</t>
  </si>
  <si>
    <t xml:space="preserve">    712 - Povlakové krytiny</t>
  </si>
  <si>
    <t xml:space="preserve">    713 - Izolace tepelné</t>
  </si>
  <si>
    <t xml:space="preserve">    714 - Akustická a protiotřesová opatření</t>
  </si>
  <si>
    <t xml:space="preserve">    721 - Zdravotechnika - vnitřní kanalizace</t>
  </si>
  <si>
    <t xml:space="preserve">    727 - Zdravotechnika - požární ochrana</t>
  </si>
  <si>
    <t xml:space="preserve">    731 - Ústřední vytápění - kotelny</t>
  </si>
  <si>
    <t xml:space="preserve">    741 - Elektroinstalace - silnoproud</t>
  </si>
  <si>
    <t xml:space="preserve">    751 - Vzduchotechnika</t>
  </si>
  <si>
    <t xml:space="preserve">    763 - Konstrukce suché výstavby</t>
  </si>
  <si>
    <t xml:space="preserve">    764 - Konstrukce klempířské</t>
  </si>
  <si>
    <t xml:space="preserve">    765 - Krytina skládaná</t>
  </si>
  <si>
    <t xml:space="preserve">    766 - Konstrukce truhlářské</t>
  </si>
  <si>
    <t xml:space="preserve">    767 - Konstrukce zámečnické</t>
  </si>
  <si>
    <t xml:space="preserve">    776 - Podlahy povlakové</t>
  </si>
  <si>
    <t xml:space="preserve">    781 - Dokončovací práce - obklady</t>
  </si>
  <si>
    <t xml:space="preserve">    783 - Dokončovací práce - nátěry</t>
  </si>
  <si>
    <t xml:space="preserve">    784 - Dokončovací práce - malby a tapety</t>
  </si>
  <si>
    <t xml:space="preserve">    786 - Dokončovací práce - čalounické úpravy</t>
  </si>
  <si>
    <t>VRN - Vedlejší rozpočtové náklady</t>
  </si>
  <si>
    <t>NEZ - Nezařazené</t>
  </si>
  <si>
    <t xml:space="preserve">    HSV - Práce a dodávky HSV</t>
  </si>
  <si>
    <t xml:space="preserve">      997 - Přesun sutě</t>
  </si>
  <si>
    <t xml:space="preserve">    PSV - Práce a dodávky PSV</t>
  </si>
  <si>
    <t xml:space="preserve">      712 - Povlakové krytiny</t>
  </si>
  <si>
    <t xml:space="preserve">      713 - Izolace tepelné</t>
  </si>
  <si>
    <t xml:space="preserve">      714 - Akustická a protiotřesová opatření</t>
  </si>
  <si>
    <t xml:space="preserve">      763 - Konstrukce suché výstavby</t>
  </si>
  <si>
    <t xml:space="preserve">      764 - Konstrukce klempířské</t>
  </si>
  <si>
    <t xml:space="preserve">      765 - Krytina skládaná</t>
  </si>
  <si>
    <t xml:space="preserve">      766 - Konstrukce truhlářské</t>
  </si>
  <si>
    <t xml:space="preserve">      767 - Konstrukce zámečnické</t>
  </si>
  <si>
    <t xml:space="preserve">      776 - Podlahy povlakové</t>
  </si>
  <si>
    <t xml:space="preserve">      781 - Dokončovací práce - obklady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</si>
  <si>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</si>
  <si>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</si>
  <si>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</si>
  <si>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</si>
  <si>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</si>
  <si>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</si>
  <si>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</si>
  <si>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</si>
  <si>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</si>
  <si>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</si>
  <si>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</si>
  <si>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</si>
  <si>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</si>
  <si>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</si>
  <si>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</si>
  <si>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</si>
  <si>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</si>
  <si>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141</t>
  </si>
  <si>
    <t>K</t>
  </si>
  <si>
    <t>119004121</t>
  </si>
  <si>
    <t>Pomocné konstrukce při zabezpečení výkopu bezpečný vstup nebo výstup rampou zřízení</t>
  </si>
  <si>
    <t>m</t>
  </si>
  <si>
    <t>CS ÚRS 2020 01</t>
  </si>
  <si>
    <t>4</t>
  </si>
  <si>
    <t>1450013165</t>
  </si>
  <si>
    <t>PSC</t>
  </si>
  <si>
    <t xml:space="preserve">Poznámka k souboru cen:_x000d_
1. V ceně zřízení -2121, -2131, -2411, -3211, -3212, -3213, -3215, -3217, -3121, -3223, -3227 jsou započteny i náklady na opotřebení._x000d_
2. V ceně zřízení mobilního oplocení -3211, -3213, -3217, -3223, -3227 je zahrnuto i opotřebení betonové patky, vzpěry, spojky._x000d_
3. Položku -2411 lze použít pouze pro šířku výkopu do 1,0 m._x000d_
4. V položce -3131 jsou započteny i náklady na dřevěný sloupek._x000d_
5. U položek -2311, -4111, -4121 je uvažováno se 100% opotřebením. Bezpečný vlez nebo výlez se zpravidla umisťuje po 20 m délky výkopu._x000d_
6. Položky tohoto souboru cen jsou určeny k ocenění pomocných konstrukcí sloužících k zabezpečení výkopů (BOZP) na veřejných prostranstvích (v obcích, na komunikacích apod.). Položky nelze užít k ocenění zařízení staveniště, pokud se toto oceňuje pomocí VRN._x000d_
</t>
  </si>
  <si>
    <t>142</t>
  </si>
  <si>
    <t>119004122</t>
  </si>
  <si>
    <t>Pomocné konstrukce při zabezpečení výkopu bezpečný vstup nebo výstup rampou odstranění</t>
  </si>
  <si>
    <t>-75125760</t>
  </si>
  <si>
    <t>140</t>
  </si>
  <si>
    <t>122111401</t>
  </si>
  <si>
    <t>Vykopávky v zemnících na suchu ručně zapažených i nezapažených v hornině třídy těžitelnosti I skupiny 1 a 2</t>
  </si>
  <si>
    <t>m3</t>
  </si>
  <si>
    <t>770305698</t>
  </si>
  <si>
    <t xml:space="preserve">Poznámka k souboru cen:_x000d_
1. V cenách jsou započteny i náklady na přehození výkopku na vzdálenost do 3 m nebo naložení na dopravní prostředek._x000d_
</t>
  </si>
  <si>
    <t>151</t>
  </si>
  <si>
    <t>129911123</t>
  </si>
  <si>
    <t>Bourání konstrukcí v odkopávkách a prokopávkách ručně s přemístěním suti na hromady na vzdálenost do 20 m nebo s naložením na dopravní prostředek z betonu železového nebo předpjatého</t>
  </si>
  <si>
    <t>660023882</t>
  </si>
  <si>
    <t xml:space="preserve">Poznámka k souboru cen:_x000d_
1. Ceny jsou určeny pouze pro bourání konstrukcí ze zdiva nebo z betonu ve výkopišti při provádění zemních prací, jsou-li zdiva nebo beton obklopeny horninou nebo sypaninou tak, že k nim není bez vykopávky přístup._x000d_
2. Ceny nelze použít pro bourání konstrukcí ze zdiva nebo betonu jako pro samostatnou stavební práci, i když jsou bourané konstrukce pod úrovní terénu, jako např. zdi, stropy a klenby v suterénu._x000d_
3. Svislé, příp. vodorovné přemístění materiálu z rozbouraných konstrukcí ve výkopišti se oceňuje jako přemístění výkopku z hornin třídy těžitelnosti III cenami souboru cen 161 Svislé přemístění výkopku, příp. 162 Vodorovné přemístění výkopku se složením, ale bez naložení a rozprostření._x000d_
4. Ceny nelze použít pro bourání konstrukcí pod vodou; toto bourání se ocení individuálně._x000d_
5. Objem vybouraného materiálu pro přemístění se rovná objemu konstrukcí před rozbouráním._x000d_
6. Vzdálenost vodorovného přemístění se určuje od těžiště původní konstrukce do těžiště skládky._x000d_
</t>
  </si>
  <si>
    <t>P</t>
  </si>
  <si>
    <t>Poznámka k položce:_x000d_
schod před vchodem do budovy</t>
  </si>
  <si>
    <t>Zakládání</t>
  </si>
  <si>
    <t>13</t>
  </si>
  <si>
    <t>274313811</t>
  </si>
  <si>
    <t>Základy z betonu prostého pasy betonu kamenem neprokládaného tř. C 25/30</t>
  </si>
  <si>
    <t>1457267325</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</si>
  <si>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objektů._x000d_
2. Hloubení s použitím bentonitové suspenze se oceňuje katalogem 800-1 Zemní práce. Bednění se neoceňuje._x000d_
</t>
  </si>
  <si>
    <t>22</t>
  </si>
  <si>
    <t>274351121</t>
  </si>
  <si>
    <t>Bednění základů pasů rovné zřízení</t>
  </si>
  <si>
    <t>m2</t>
  </si>
  <si>
    <t>1650878926</t>
  </si>
  <si>
    <t xml:space="preserve">Poznámka k souboru cen:_x000d_
1. Ceny jsou určeny pro bednění ve volném prostranství, ve volných nebo zapažených jamách, rýhách a šachtách._x000d_
2. Kruhové nebo obloukové bednění poloměru do 1 m se oceňuje individuálně._x000d_
</t>
  </si>
  <si>
    <t>23</t>
  </si>
  <si>
    <t>274351122</t>
  </si>
  <si>
    <t>Bednění základů pasů rovné odstranění</t>
  </si>
  <si>
    <t>879891665</t>
  </si>
  <si>
    <t>14</t>
  </si>
  <si>
    <t>274361821</t>
  </si>
  <si>
    <t>Výztuž základů pasů z betonářské oceli 10 505 (R) nebo BSt 500</t>
  </si>
  <si>
    <t>t</t>
  </si>
  <si>
    <t>-671804701</t>
  </si>
  <si>
    <t xml:space="preserve">Poznámka k souboru cen:_x000d_
1. Ceny platí pro desky rovné, s náběhy, hřibové nebo upnuté do žeber včetně výztuže těchto žeber._x000d_
</t>
  </si>
  <si>
    <t>12</t>
  </si>
  <si>
    <t>275313611</t>
  </si>
  <si>
    <t>Základy z betonu prostého patky a bloky z betonu kamenem neprokládaného tř. C 16/20</t>
  </si>
  <si>
    <t>-366417259</t>
  </si>
  <si>
    <t xml:space="preserve">Poznámka k položce:_x000d_
základ schodiště_x000d_
</t>
  </si>
  <si>
    <t>3</t>
  </si>
  <si>
    <t>Svislé a kompletní konstrukce</t>
  </si>
  <si>
    <t>37</t>
  </si>
  <si>
    <t>311231116</t>
  </si>
  <si>
    <t>Zdivo z cihel pálených nosné z cihel plných dl. 290 mm P 7 až 15, na maltu MC-5 nebo MC-10</t>
  </si>
  <si>
    <t>2013198905</t>
  </si>
  <si>
    <t xml:space="preserve">Poznámka k souboru cen:_x000d_
1. V cenách -1155 až -1159 nejsou započteny případné náklady na:_x000d_
a) úpravu líce; tyto se oceňují cenami souboru cen 310 90-11 Úprava líce při zdění režného zdiva._x000d_
b) spárování; tyto se oceňují cenami souboru cen 62. 63-10.. Spárování vnějších ploch pohledového zdiva._x000d_
2. Cenami -2014 až -2035 Zdivo z cihel lícových se oceňuje prosté vyzdění včetně spárování zdící a spárovací maltou, kotvené lícové zdivo se oceňuje cenami souboru cen 313 23-4 . Zdivo lícové obkladové._x000d_
</t>
  </si>
  <si>
    <t>33</t>
  </si>
  <si>
    <t>311235151.WNR</t>
  </si>
  <si>
    <t>Zdivo jednovrstvé z cihel Porotherm 30 Profi P10 na tenkovrstvou maltu tl 300 mm</t>
  </si>
  <si>
    <t>128632643</t>
  </si>
  <si>
    <t xml:space="preserve">Poznámka k souboru cen:_x000d_
1. Množství jednotek se určuje v m2 plochy konstrukce._x000d_
2. Do plochy zdiva se započítává plocha vyzdívky nosných ocelových koster svislých i šikmých. Tato plocha se započítává plně bez odpočtu plochy ocelových koster nosníků._x000d_
3. Od plochy zdiva se odečítá:_x000d_
a) plocha otvorů jednotlivě větší než 0,25 m2,_x000d_
b) plocha otvorů okenních, dveřních a jiných (vnějších i vnitřních) stanovená z rozměrů kótovaných ve výkresech. Při zalomeném ostění oken a balkónových dveří se šířka zmenšuje o 100 mm._x000d_
c) plocha překladů, obetonovaných hlav ocelových nosníků, věnců a jiných konstrukcí betonových a železobetonových._x000d_
4. V cenách jsou započteny i náklady na doplňkové cihly._x000d_
5. V cenách nejsou započteny náklady na:_x000d_
a) výplň kapes obvodového zdiva (např kolem oken); tyto se ocení příslušnými cenami SC 311 23-891. Výplň kapes zdiva z děrovaných cihel polystyrénem._x000d_
b) zásyp dutin první vrstvy zdiva; tyto se ocení příslušnými cenami SC 311 23-892..Zásyp dutin zdiva z děrovaných cihel._x000d_
</t>
  </si>
  <si>
    <t>35</t>
  </si>
  <si>
    <t>317168012.WNR</t>
  </si>
  <si>
    <t>Překlad plochý Porotherm KP 11,5 dl 1250 mm</t>
  </si>
  <si>
    <t>kus</t>
  </si>
  <si>
    <t>-1735296366</t>
  </si>
  <si>
    <t xml:space="preserve">Poznámka k souboru cen:_x000d_
1. V cenách -80.. až – 82.. (překlady ploché, vysoké a roletové) jsou započteny i náklady na:_x000d_
a) očištění podkladu pod překladem a jeho navlhčení vodou, rozprostření malty pod ložnou plochu, osazení překladu do vodorovné polohy a začištění vytlačené malty,_x000d_
b) dodání příslušného překladu předepsané délky,_x000d_
c) dočasné montážní podepření plochých překladů tak, aby vzdálenost mezi podporou a okrajem otvoru nebo mezi podporami byla maximálně 1 m._x000d_
2. V cenách -83.. (překlady složené roletové) jsou započteny i náklady na:_x000d_
a) očištění podkladů pod překladem a jeho navlhčení vodou, rozprostření malty pod ložnou plochu, osazení překladu do vodorovné polohy a začištění vytlačené malty,_x000d_
b) dodání vnitřního keramobetonového překladu a vnějšího tepelněizolačního dílu příslušné délky, včetně izolace z pěnového polystyrénu (u zdiva tl. 400 mm), případně vysokého překladu (u zdiva tl. 440 mm),_x000d_
c) betonáž mezery mezi překladem a tepelněizolačním dílem z betonu třídy C 16/20; tato betonáž se provádí u překladů dlouhých 2000 mm a více zároveň s betonáží stropní konstrukce a ztužujícího věnce,_x000d_
d) dočasné montážní podepření zespodu v celé světlé délce překladu s dvěma podporami ve třetinách šířky otvoru a dvěma podporami po krajích otvoru - platí pouze pro překlady delší než 2000 mm, včetně._x000d_
3. V cenách -84.. (překlady vysoké spřažené) jsou započteny i náklady na:_x000d_
a) očištění podkladů pod překladem a jeho navlhčení vodou, rozprostření malty pod ložnou plochu, osazení překladu do vodorovné polohy a začištění vytlačené malty,_x000d_
b) dodání keramických překladů příslušné délky,_x000d_
c) uložení a dodávku výztuže_x000d_
d) betonáž mezi překlady z betonu třídy C 20/25_x000d_
e) oboustranné bednění překladu při betonáži_x000d_
f) dočasné montážní podepření zespodu v celé světlé délce překladu_x000d_
4. V cenách -82.. a -83.. (překlady roletové) nejsou započteny náklady na:_x000d_
a) vysoký překlad a svislou izolaci v úrovni stropního věnce u složených roletových překladů; tyto se ocení samostatně,_x000d_
b) dodávku a montáž rolet, případně žaluzií; tyto se ocení samostatně._x000d_
5. V cenách -84.. (překlady vysoké spřažené) nejsou započteny náklady na:_x000d_
a) betonáž a bednění v úrovni stropního věnce; tyto se ocení samostatně,_x000d_
6. Množství jednotek se určuje v kusech překladu podle jeho celkové délky. Minimální délka uložení je stanovena:_x000d_
a) u plochých překladů na 120 mm na každé straně,_x000d_
b) u vysokých a roletových překladů délky do 1750 mm na 125mm, délky 2000 a 2250 mm na 200 mm a u délky 2500 mm a větší na 250 mm na každé straně překladu._x000d_
c) u vysokých spřažených překladů 250 mm na každé straně překladu._x000d_
</t>
  </si>
  <si>
    <t>36</t>
  </si>
  <si>
    <t>317168053.WNR</t>
  </si>
  <si>
    <t>Překlad vysoký Porotherm KP 7 dl 1500 mm</t>
  </si>
  <si>
    <t>600626737</t>
  </si>
  <si>
    <t>52</t>
  </si>
  <si>
    <t>317361821</t>
  </si>
  <si>
    <t>Výztuž překladů, říms, žlabů, žlabových říms, klenbových pásů z betonářské oceli 10 505 (R) nebo BSt 500</t>
  </si>
  <si>
    <t>-35662531</t>
  </si>
  <si>
    <t>Poznámka k položce:_x000d_
překlad P1</t>
  </si>
  <si>
    <t>38</t>
  </si>
  <si>
    <t>317998135</t>
  </si>
  <si>
    <t>Izolace tepelná mezi překlady z extrudovaného polystyrenu výšky 24 cm, tloušťky 100 mm</t>
  </si>
  <si>
    <t>359481182</t>
  </si>
  <si>
    <t>57</t>
  </si>
  <si>
    <t>341941022</t>
  </si>
  <si>
    <t>Nosné nebo spojovací svary betonářské oceli, svařované vzájemně s přesahem nebo na podložku, průměru tyče přes 10 do 14 mm</t>
  </si>
  <si>
    <t>1449083847</t>
  </si>
  <si>
    <t xml:space="preserve">Poznámka k souboru cen:_x000d_
1. Ceny jsou určeny pro dodatečné svařování dílců._x000d_
2. Ceny neplatí pro nosné tupé svary betonářské oceli do ocelové podložky. Tyto stavební práce se oceňují cenami souboru cen 341 94-101. Nosné tupé svary betonářské oceli._x000d_
</t>
  </si>
  <si>
    <t>34</t>
  </si>
  <si>
    <t>342244211.WNR</t>
  </si>
  <si>
    <t>Příčka z cihel Porotherm 11,5 Profi P10 na tenkovrstvou maltu tloušťky 115 mm</t>
  </si>
  <si>
    <t>-195908846</t>
  </si>
  <si>
    <t xml:space="preserve">Poznámka k souboru cen:_x000d_
1. Množství jednotek se určuje v m2 plochy konstrukce._x000d_
</t>
  </si>
  <si>
    <t>40</t>
  </si>
  <si>
    <t>346991135</t>
  </si>
  <si>
    <t>Izolace proti šíření zvuku polystyrénovými deskami prováděná současně při zdění do svislé mezery dvojitých příček deskami z extrudovaného polystyrénu tl. 50 mm</t>
  </si>
  <si>
    <t>-1292405450</t>
  </si>
  <si>
    <t>Vodorovné konstrukce</t>
  </si>
  <si>
    <t>31</t>
  </si>
  <si>
    <t>411123901</t>
  </si>
  <si>
    <t>Montáž stropních panelů ze železobetonu se závěsnými háky, v budovách výšky do 18 m, hmotnosti do 1,5 t</t>
  </si>
  <si>
    <t>-1082196807</t>
  </si>
  <si>
    <t>32</t>
  </si>
  <si>
    <t>M</t>
  </si>
  <si>
    <t>59346871</t>
  </si>
  <si>
    <t>panel stropní předpjatý 1000x1190x200mm, počet lan 7 + 2</t>
  </si>
  <si>
    <t>8</t>
  </si>
  <si>
    <t>2042660751</t>
  </si>
  <si>
    <t>58</t>
  </si>
  <si>
    <t>411354203</t>
  </si>
  <si>
    <t>Bednění stropů ztracené ocelové žebrované ze širokých tenkostěnných ohýbaných profilů (hraněných trapézových vln), bez úpravy povrchu otevřeného podhledu, bez podpěrné konstrukce, s osazením nasucho na zdech do připravených ozubů, popř. na rovných zdech, trámech, průvlacích, do traverz s povrchem lesklým, výšky vln 40 mm, tl. plechu 0,75 mm</t>
  </si>
  <si>
    <t>2141335048</t>
  </si>
  <si>
    <t xml:space="preserve">Poznámka k souboru cen:_x000d_
1. Konstrukce ocelového profilovaného bednění (ceny -4203 až -4271 za m2 půdorysu shora včetně uložení) vytváří monolitický žebrovaný strop, pro který jsou určeny ceny betonů 411 32-2121 až -2424, ceny výztuže stropů 411 36- . . , je-li předepsána u této spřažené konstrukce, a ceny podpěrné konstrukce._x000d_
</t>
  </si>
  <si>
    <t>26</t>
  </si>
  <si>
    <t>411362021</t>
  </si>
  <si>
    <t>Výztuž stropů prostě uložených, vetknutých, spojitých, deskových, trámových (žebrových, kazetových), s keramickými a jinými vložkami, konsolových nebo balkonových, hřibových včetně hlavic hřibových sloupů, plochých střech a pro zavěšení železobetonových podhledů ze svařovaných sítí z drátů typu KARI</t>
  </si>
  <si>
    <t>-1364249275</t>
  </si>
  <si>
    <t>Poznámka k položce:_x000d_
výztuž dobetonávky stropu schodiště</t>
  </si>
  <si>
    <t>28</t>
  </si>
  <si>
    <t>413941123</t>
  </si>
  <si>
    <t>Osazování ocelových válcovaných nosníků ve stropech I nebo IE nebo U nebo UE nebo L č. 14 až 22 nebo výšky do 220 mm</t>
  </si>
  <si>
    <t>-509319611</t>
  </si>
  <si>
    <t xml:space="preserve">Poznámka k souboru cen:_x000d_
1. Ceny jsou určeny pro zednické osazování na cementovou maltu (min. MC-15)._x000d_
2. Dodávka ocelových nosníků se oceňuje ve specifikaci._x000d_
3. Ztratné lze dohodnout ve směrné výši 8 % na krytí nákladů na řezání příslušných délek z hutních délek nosníků a na zbytkový odpad (prořez)._x000d_
</t>
  </si>
  <si>
    <t>29</t>
  </si>
  <si>
    <t>13010976</t>
  </si>
  <si>
    <t>ocel profilová HE-B 160 jakost 11 375</t>
  </si>
  <si>
    <t>-2109652913</t>
  </si>
  <si>
    <t>30</t>
  </si>
  <si>
    <t>58932909</t>
  </si>
  <si>
    <t>beton C 20/25 X0XC2 kamenivo frakce 0/16</t>
  </si>
  <si>
    <t>1813613473</t>
  </si>
  <si>
    <t>Poznámka k položce:_x000d_
dobetonávka stropu kolem schodiště</t>
  </si>
  <si>
    <t>54</t>
  </si>
  <si>
    <t>413941125</t>
  </si>
  <si>
    <t>Osazování ocelových válcovaných nosníků ve stropech I nebo IE nebo U nebo UE nebo L č. 24 a výše nebo výšky přes 220 mm</t>
  </si>
  <si>
    <t>-260484236</t>
  </si>
  <si>
    <t>55</t>
  </si>
  <si>
    <t>13010758</t>
  </si>
  <si>
    <t>ocel profilová IPE 270 jakost 11 375</t>
  </si>
  <si>
    <t>-1144664674</t>
  </si>
  <si>
    <t>56</t>
  </si>
  <si>
    <t>13021013</t>
  </si>
  <si>
    <t>tyč ocelová žebírková jakost BSt 500S výztuž do betonu D 12mm</t>
  </si>
  <si>
    <t>1775493168</t>
  </si>
  <si>
    <t>24</t>
  </si>
  <si>
    <t>417351115</t>
  </si>
  <si>
    <t>Bednění bočnic ztužujících pásů a věnců včetně vzpěr zřízení</t>
  </si>
  <si>
    <t>1925565096</t>
  </si>
  <si>
    <t>25</t>
  </si>
  <si>
    <t>417351116</t>
  </si>
  <si>
    <t>Bednění bočnic ztužujících pásů a věnců včetně vzpěr odstranění</t>
  </si>
  <si>
    <t>-1938492762</t>
  </si>
  <si>
    <t>19</t>
  </si>
  <si>
    <t>417361821</t>
  </si>
  <si>
    <t>Výztuž ztužujících pásů a věnců z betonářské oceli 10 505 (R) nebo BSt 500</t>
  </si>
  <si>
    <t>137648908</t>
  </si>
  <si>
    <t>5</t>
  </si>
  <si>
    <t>Komunikace pozemní</t>
  </si>
  <si>
    <t>152</t>
  </si>
  <si>
    <t>564851111</t>
  </si>
  <si>
    <t>Podklad ze štěrkodrtě ŠD tl 150 mm</t>
  </si>
  <si>
    <t>-1817908689</t>
  </si>
  <si>
    <t>153</t>
  </si>
  <si>
    <t>59245032</t>
  </si>
  <si>
    <t>dlažba zámková profilová 230x140x60mm přírodní</t>
  </si>
  <si>
    <t>-690186467</t>
  </si>
  <si>
    <t>Poznámka k položce:_x000d_
Spotřeba: 38 kus/m2</t>
  </si>
  <si>
    <t>154</t>
  </si>
  <si>
    <t>596211110</t>
  </si>
  <si>
    <t>Kladení dlažby z betonových zámkových dlaždic komunikací pro pěší s ložem z kameniva těženého nebo drceného tl. do 40 mm, s vyplněním spár s dvojitým hutněním, vibrováním a se smetením přebytečného materiálu na krajnici tl. 60 mm skupiny A, pro plochy do 50 m2</t>
  </si>
  <si>
    <t>202130934</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</si>
  <si>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apod.)._x000d_
2. V cenách jsou započteny i náklady na dodání hmot pro lože a na dodání materiálu na výplň spár._x000d_
3. V cenách nejsou započteny náklady na dodání zámkové dlažby, které se oceňuje ve specifikaci; ztratné lze dohodnout u plochy_x000d_
a) do 100 m2 ve výši 3 %,_x000d_
b) přes 100 do 300 m2 ve výši 2 %,_x000d_
c) přes 300 m2 ve výši 1 %._x000d_
4. Část lože přesahující tloušťku 40 mm se oceňuje cenami souboru cen 451 . . -9 . Příplatek za každých dalších 10 mm tloušťky podkladu nebo lože._x000d_
</t>
  </si>
  <si>
    <t>6</t>
  </si>
  <si>
    <t>Úpravy povrchů, podlahy a osazování výplní</t>
  </si>
  <si>
    <t>105</t>
  </si>
  <si>
    <t>612321341</t>
  </si>
  <si>
    <t>Omítka vápenocementová vnitřních ploch nanášená strojně dvouvrstvá, tloušťky jádrové omítky do 10 mm a tloušťky štuku do 3 mm štuková svislých konstrukcí stěn</t>
  </si>
  <si>
    <t>-606205643</t>
  </si>
  <si>
    <t xml:space="preserve">Poznámka k souboru cen:_x000d_
1. Pro ocenění nanášení omítek v tloušťce jádrové omítky přes 10 mm se použije příplatek za každých dalších i započatých 5 mm._x000d_
2. Omítky stropních konstrukcí nanášené na pletivo se oceňují cenami omítek žebrových stropů nebo osamělých trámů._x000d_
3. Podkladní a spojovací vrstvy se oceňují cenami souboru cen 61.13-1... této části katalogu._x000d_
</t>
  </si>
  <si>
    <t>100</t>
  </si>
  <si>
    <t>622272061</t>
  </si>
  <si>
    <t>Montáž zavěšené odvětrávané fasády na ocelové nosné konstrukci z fasádních desek na jednosměrné nosné konstrukci opláštění připevněné mechanickým viditelným spojem, (nýty) stěn s vložením tepelné izolace, tloušťky 150 mm</t>
  </si>
  <si>
    <t>-1936861992</t>
  </si>
  <si>
    <t xml:space="preserve">Poznámka k souboru cen:_x000d_
1. V cenách jsou započteny náklady na:_x000d_
a) montáž a dodávku nosné konstrukce (roštu) se vzdáleností podpěr 425 mm pro podhledy a 600 mm pro stěny. Montáž roštu s jinými roztečemi podpěr se oceňuje individuálně,_x000d_
b) montáž a dodávku tepelné izolace z desek z minerální vlny,_x000d_
c) montáž fasádní desky,_x000d_
d) montáž difuzní fólie._x000d_
2. V cenách nejsou započteny náklady na:_x000d_
a) dodávku fasádních desek, tyto se oceňují ve specifikaci. Ztratné pro kompaktní desky_x000d_
- (cementovláknité, cementotřískové, z vysokotlakého laminátu) lze stanovit ve výši 25%._x000d_
b) dodávku difuzní fólie, tyto se oceňují ve specifikaci. Ztratné lze stanovit ve výši 10%._x000d_
c) případnou povrchovou úpravu desek._x000d_
</t>
  </si>
  <si>
    <t>101</t>
  </si>
  <si>
    <t>55324020</t>
  </si>
  <si>
    <t>Falcovaná fasáda antracit včetně doplňků, zakládacích lišt apod.</t>
  </si>
  <si>
    <t>1342288408</t>
  </si>
  <si>
    <t>VV</t>
  </si>
  <si>
    <t>104,23*1,25 'Přepočtené koeficientem množství</t>
  </si>
  <si>
    <t>27</t>
  </si>
  <si>
    <t>631362021</t>
  </si>
  <si>
    <t>Výztuž mazanin ze svařovaných sítí z drátů typu KARI</t>
  </si>
  <si>
    <t>-1529909423</t>
  </si>
  <si>
    <t xml:space="preserve">Poznámka k souboru cen:_x000d_
1. Betonová podezdívek příček se oceňuje položkou 278 36-1111 souboru cen 278 36-11.1 - Výztuž základu (podezdívky) betonového_x000d_
</t>
  </si>
  <si>
    <t>Poznámka k položce:_x000d_
výztuž základu schodiště</t>
  </si>
  <si>
    <t>43</t>
  </si>
  <si>
    <t>632441213</t>
  </si>
  <si>
    <t>Potěr anhydritový samonivelační litý tř. C 20, tl. přes 35 do 40 mm</t>
  </si>
  <si>
    <t>1075602845</t>
  </si>
  <si>
    <t xml:space="preserve">Poznámka k souboru cen:_x000d_
1. Ceny jsou určeny pro roznášecí vrstvu těžkých plovoucích podlah, pro potěr podlahového vytápění, pro potěr na oddělovací vrstvě a jako náhrada cementových potěrů (kromě vlhkých provozů)._x000d_
</t>
  </si>
  <si>
    <t>Trubní vedení</t>
  </si>
  <si>
    <t>134</t>
  </si>
  <si>
    <t>998011001</t>
  </si>
  <si>
    <t>Přesun hmot pro budovy občanské výstavby, bydlení, výrobu a služby s nosnou svislou konstrukcí zděnou z cihel, tvárnic nebo kamene vodorovná dopravní vzdálenost do 100 m pro budovy výšky do 6 m</t>
  </si>
  <si>
    <t>-1559588202</t>
  </si>
  <si>
    <t xml:space="preserve">Poznámka k souboru cen:_x000d_
1. Ceny -7001 až -7006 lze použít v případě, kdy dochází ke ztížení přesunu např. tím, že není možné instalovat jeřáb._x000d_
2. K cenám -7001 až -7006 lze použít příplatky za zvětšený přesun -1014 až -1019, -2034 až -2039 nebo -2114 až 2119._x000d_
3. Jestliže pro svislý přesun používá zařízení investora (např. výtah v budově), užijí se pro ocenění přesunu hmot ceny stanovené pro nejmenší výšku, tj. 6 m._x000d_
</t>
  </si>
  <si>
    <t>9</t>
  </si>
  <si>
    <t>Ostatní konstrukce a práce, bourání</t>
  </si>
  <si>
    <t>118</t>
  </si>
  <si>
    <t>941111111</t>
  </si>
  <si>
    <t>Montáž lešení řadového trubkového lehkého pracovního s podlahami s provozním zatížením tř. 3 do 200 kg/m2 šířky tř. W06 od 0,6 do 0,9 m, výšky do 10 m</t>
  </si>
  <si>
    <t>179576246</t>
  </si>
  <si>
    <t xml:space="preserve">Poznámka k souboru cen:_x000d_
1. V ceně jsou započteny i náklady na kotvení lešení._x000d_
2. Montáž lešení řadového trubkového lehkého výšky přes 25 m se oceňuje individuálně._x000d_
3. Šířkou se rozumí půdorysná vzdálenost, měřená od vnitřního líce sloupků zábradlí k protilehlému volnému okraji podlahy nebo mezi vnitřními líci._x000d_
</t>
  </si>
  <si>
    <t>119</t>
  </si>
  <si>
    <t>941111211</t>
  </si>
  <si>
    <t>Montáž lešení řadového trubkového lehkého pracovního s podlahami s provozním zatížením tř. 3 do 200 kg/m2 Příplatek za první a každý další den použití lešení k ceně -1111</t>
  </si>
  <si>
    <t>593071825</t>
  </si>
  <si>
    <t>Poznámka k položce:_x000d_
předpoklad 20 dní</t>
  </si>
  <si>
    <t>369,9*20 'Přepočtené koeficientem množství</t>
  </si>
  <si>
    <t>120</t>
  </si>
  <si>
    <t>941111811</t>
  </si>
  <si>
    <t>Demontáž lešení řadového trubkového lehkého pracovního s podlahami s provozním zatížením tř. 3 do 200 kg/m2 šířky tř. W06 od 0,6 do 0,9 m, výšky do 10 m</t>
  </si>
  <si>
    <t>-891340904</t>
  </si>
  <si>
    <t xml:space="preserve">Poznámka k souboru cen:_x000d_
1. Demontáž lešení řadového trubkového lehkého výšky přes 25 m se oceňuje individuálně._x000d_
</t>
  </si>
  <si>
    <t>138</t>
  </si>
  <si>
    <t>944511111</t>
  </si>
  <si>
    <t>Montáž ochranné sítě zavěšené na konstrukci lešení z textilie z umělých vláken</t>
  </si>
  <si>
    <t>899619304</t>
  </si>
  <si>
    <t xml:space="preserve">Poznámka k souboru cen:_x000d_
1. V cenách nejsou započteny náklady na lešení potřebné pro zavěšení sítí; toto lešení se oceňuje příslušnými cenami lešení._x000d_
</t>
  </si>
  <si>
    <t>139</t>
  </si>
  <si>
    <t>944511811</t>
  </si>
  <si>
    <t>Demontáž ochranné sítě zavěšené na konstrukci lešení z textilie z umělých vláken</t>
  </si>
  <si>
    <t>-847595324</t>
  </si>
  <si>
    <t>121</t>
  </si>
  <si>
    <t>949101111</t>
  </si>
  <si>
    <t>Lešení pomocné pracovní pro objekty pozemních staveb pro zatížení do 150 kg/m2, o výšce lešeňové podlahy do 1,9 m</t>
  </si>
  <si>
    <t>soubor</t>
  </si>
  <si>
    <t>-1955305967</t>
  </si>
  <si>
    <t xml:space="preserve">Poznámka k souboru cen:_x000d_
1. V ceně jsou započteny i náklady na montáž, opotřebení a demontáž lešení._x000d_
2. V ceně nejsou započteny náklady na manipulaci s lešením; tyto jsou již zahrnuty v cenách příslušných stavebních prací._x000d_
3. Množství měrných jednotek se určuje m2 podlahové plochy, na které se práce provádí._x000d_
</t>
  </si>
  <si>
    <t>39</t>
  </si>
  <si>
    <t>953312122</t>
  </si>
  <si>
    <t>Vložky svislé do dilatačních spár z polystyrenových desek extrudovaných včetně dodání a osazení, v jakémkoliv zdivu přes 10 do 20 mm</t>
  </si>
  <si>
    <t>-1090230171</t>
  </si>
  <si>
    <t>122</t>
  </si>
  <si>
    <t>953943212</t>
  </si>
  <si>
    <t>Osazování drobných kovových předmětů kotvených do stěny skříně pro hasicí přístroj</t>
  </si>
  <si>
    <t>76808655</t>
  </si>
  <si>
    <t xml:space="preserve">Poznámka k souboru cen:_x000d_
1. V cenách nejsou započteny náklady na dodávku kovových předmětů; tyto se oceňují ve specifikaci. Ztratné se nestanoví._x000d_
2. Cenu -2841 lze použít pro osazení rámu pod pružinový (roštový) ocelový základ např. domovních praček, odstředivek, ždímaček, motorových zařízení, ventilátorů apod._x000d_
3. Cena -2851 je určena pro zednické osazení zábradlí ze samostatných dílů nevyžadující samostatnou montáž._x000d_
4. Ceny platí za každé zalití._x000d_
</t>
  </si>
  <si>
    <t>123</t>
  </si>
  <si>
    <t>44932114</t>
  </si>
  <si>
    <t>přístroj hasicí ruční práškový 21A</t>
  </si>
  <si>
    <t>-1232344309</t>
  </si>
  <si>
    <t>124</t>
  </si>
  <si>
    <t>73534510</t>
  </si>
  <si>
    <t>Bezpečnostní tabulky a štítky</t>
  </si>
  <si>
    <t>300721745</t>
  </si>
  <si>
    <t>963051113</t>
  </si>
  <si>
    <t>Bourání železobetonových stropů deskových, tl. přes 80 mm</t>
  </si>
  <si>
    <t>718591992</t>
  </si>
  <si>
    <t xml:space="preserve">Poznámka k souboru cen:_x000d_
1. Cenu -1313 lze použít i pro bourání bedničkových stropů. Množství jednotek se určuje v m3 včetně dutin._x000d_
</t>
  </si>
  <si>
    <t>965081223</t>
  </si>
  <si>
    <t>Bourání podlah z dlaždic bez podkladního lože nebo mazaniny, s jakoukoliv výplní spár keramických nebo xylolitových tl. přes 10 mm plochy přes 1 m2</t>
  </si>
  <si>
    <t>-169655878</t>
  </si>
  <si>
    <t xml:space="preserve">Poznámka k souboru cen:_x000d_
1. Odsekání soklíků se oceňuje cenami souboru cen 965 08._x000d_
</t>
  </si>
  <si>
    <t>10</t>
  </si>
  <si>
    <t>965082932</t>
  </si>
  <si>
    <t>Odstranění násypu pod podlahami nebo ochranného násypu na střechách tl. do 200 mm, plochy do 2 m2</t>
  </si>
  <si>
    <t>-660433857</t>
  </si>
  <si>
    <t>47</t>
  </si>
  <si>
    <t>977151117</t>
  </si>
  <si>
    <t>Jádrové vrty diamantovými korunkami do stavebních materiálů (železobetonu, betonu, cihel, obkladů, dlažeb, kamene) průměru přes 80 do 90 mm</t>
  </si>
  <si>
    <t>325798896</t>
  </si>
  <si>
    <t xml:space="preserve">Poznámka k souboru cen:_x000d_
1. V cenách jsou započteny i náklady na rozměření, ukotvení vrtacího stroje, vrtání, opotřebení diamantových vrtacích korunek a spotřebu vody._x000d_
2. V cenách -1211 až -1233 pro dovrchní vrty jsou započteny i náklady na odsátí výplachové vody z vrtu._x000d_
</t>
  </si>
  <si>
    <t>46</t>
  </si>
  <si>
    <t>977151119</t>
  </si>
  <si>
    <t>Jádrové vrty diamantovými korunkami do stavebních materiálů (železobetonu, betonu, cihel, obkladů, dlažeb, kamene) průměru přes 100 do 110 mm</t>
  </si>
  <si>
    <t>-690667174</t>
  </si>
  <si>
    <t>998</t>
  </si>
  <si>
    <t>Přesun hmot</t>
  </si>
  <si>
    <t>155</t>
  </si>
  <si>
    <t>998223011</t>
  </si>
  <si>
    <t>Přesun hmot pro pozemní komunikace s krytem dlážděným dopravní vzdálenost do 200 m jakékoliv délky objektu</t>
  </si>
  <si>
    <t>1551158577</t>
  </si>
  <si>
    <t>PSV</t>
  </si>
  <si>
    <t>Práce a dodávky PSV</t>
  </si>
  <si>
    <t>712</t>
  </si>
  <si>
    <t>Povlakové krytiny</t>
  </si>
  <si>
    <t>712300831</t>
  </si>
  <si>
    <t>Odstranění ze střech plochých do 10° krytiny povlakové jednovrstvé</t>
  </si>
  <si>
    <t>16</t>
  </si>
  <si>
    <t>1129942297</t>
  </si>
  <si>
    <t>712300843</t>
  </si>
  <si>
    <t>Odstranění ze střech plochých do 10° zbytkového asfaltového pásu odsekáním</t>
  </si>
  <si>
    <t>-355786872</t>
  </si>
  <si>
    <t>712300845</t>
  </si>
  <si>
    <t>Odstranění ze střech plochých do 10° doplňků ventilační hlavice</t>
  </si>
  <si>
    <t>191178430</t>
  </si>
  <si>
    <t>60</t>
  </si>
  <si>
    <t>712311101</t>
  </si>
  <si>
    <t>Provedení povlakové krytiny střech plochých do 10° natěradly a tmely za studena nátěrem lakem penetračním nebo asfaltovým</t>
  </si>
  <si>
    <t>2088799445</t>
  </si>
  <si>
    <t xml:space="preserve">Poznámka k souboru cen:_x000d_
1. Povlakové krytiny střech jednotlivě do 10 m2 se oceňují skladebně cenou příslušné izolace a cenou 712 39-9095 Příplatek za plochu do 10 m2._x000d_
</t>
  </si>
  <si>
    <t>61</t>
  </si>
  <si>
    <t>11163150</t>
  </si>
  <si>
    <t>lak penetrační asfaltový</t>
  </si>
  <si>
    <t>1688048726</t>
  </si>
  <si>
    <t>171*0,0003 'Přepočtené koeficientem množství</t>
  </si>
  <si>
    <t>70</t>
  </si>
  <si>
    <t>712361705</t>
  </si>
  <si>
    <t>Provedení povlakové krytiny střech plochých do 10° fólií lepená se svařovanými spoji</t>
  </si>
  <si>
    <t>2087246199</t>
  </si>
  <si>
    <t xml:space="preserve">Poznámka k souboru cen:_x000d_
1. Povlakové krytiny střech jednotlivě do 10 m2 se oceňují skladebně cenou příslušné izolace a cenou 712 39-9097 Příplatek za plochu do 10 m2._x000d_
</t>
  </si>
  <si>
    <t>176*1,1 'Přepočtené koeficientem množství</t>
  </si>
  <si>
    <t>71</t>
  </si>
  <si>
    <t>28322012</t>
  </si>
  <si>
    <t>fólie hydroizolační střešní mPVC mechanicky kotvená tl 1,5mm šedá</t>
  </si>
  <si>
    <t>-1441266892</t>
  </si>
  <si>
    <t>176*1,02 'Přepočtené koeficientem množství</t>
  </si>
  <si>
    <t>68</t>
  </si>
  <si>
    <t>712363115</t>
  </si>
  <si>
    <t>Provedení povlakové krytiny střech plochých do 10° fólií ostatní činnosti při pokládání hydroizolačních fólií (materiál ve specifikaci) zaizolování prostupů střešní rovinou kruhový průřez, průměr do 300 mm</t>
  </si>
  <si>
    <t>1728290504</t>
  </si>
  <si>
    <t>69</t>
  </si>
  <si>
    <t>28342013</t>
  </si>
  <si>
    <t>manžeta těsnící pro prostupy hydroizolací z PVC uzavřená kruhová vnitřní průměr 90-114</t>
  </si>
  <si>
    <t>-321895105</t>
  </si>
  <si>
    <t>713</t>
  </si>
  <si>
    <t>Izolace tepelné</t>
  </si>
  <si>
    <t>66</t>
  </si>
  <si>
    <t>713141151</t>
  </si>
  <si>
    <t>Montáž tepelné izolace střech plochých rohožemi, pásy, deskami, dílci, bloky (izolační materiál ve specifikaci) kladenými volně jednovrstvá</t>
  </si>
  <si>
    <t>-1539894028</t>
  </si>
  <si>
    <t xml:space="preserve">Poznámka k souboru cen:_x000d_
1. Množství tepelné izolace střech plochých atikovými pásky k ceně -1211 se určuje v m projektované délky obložení (bez přesahů) na obvodu ploché střechy._x000d_
2. Množství jednotek tepelné izolace střech plochých spádovými klíny k cenám -1311 až -1335 se určuje v m2 půdorysné projektované vyspádované plochy střechy._x000d_
3. V cenách -1221 až -1262 jsou započteny náklady na montáž a dodávku kotevních šroubů._x000d_
4. V cenách -1221 až -1262 nejsou započteny náklady na položení tepelné izolace; tyto se oceňují cenami -1111 až - 1151 tohoto souboru cen._x000d_
5. Ceny -1381 až -1396 lze použít pro montáž izolace do 1000mm. V případě vyšších střešních konstrukcí se pro izolace stěn použijí položky souboru cen 713 13-11 Montáž tepelné izolace stěn tohoto katalogu._x000d_
</t>
  </si>
  <si>
    <t>67</t>
  </si>
  <si>
    <t>28372300</t>
  </si>
  <si>
    <t>deska EPS 100 do plochých střech a podlah λ=0,037</t>
  </si>
  <si>
    <t>-2024024339</t>
  </si>
  <si>
    <t>17,1*1,02 'Přepočtené koeficientem množství</t>
  </si>
  <si>
    <t>64</t>
  </si>
  <si>
    <t>713141311</t>
  </si>
  <si>
    <t>Montáž tepelné izolace střech plochých spádovými klíny v ploše kladenými volně</t>
  </si>
  <si>
    <t>599193637</t>
  </si>
  <si>
    <t>65</t>
  </si>
  <si>
    <t>28376143</t>
  </si>
  <si>
    <t>klín izolační z pěnového polystyrenu EPS 200 spádový</t>
  </si>
  <si>
    <t>-1506475318</t>
  </si>
  <si>
    <t>72</t>
  </si>
  <si>
    <t>713191132</t>
  </si>
  <si>
    <t>Montáž tepelné izolace stavebních konstrukcí - doplňky a konstrukční součásti podlah, stropů vrchem nebo střech překrytím fólií separační z PE</t>
  </si>
  <si>
    <t>-1446180886</t>
  </si>
  <si>
    <t>73</t>
  </si>
  <si>
    <t>28329042</t>
  </si>
  <si>
    <t>fólie PE separační či ochranná tl 0,2mm</t>
  </si>
  <si>
    <t>951158603</t>
  </si>
  <si>
    <t>714</t>
  </si>
  <si>
    <t>Akustická a protiotřesová opatření</t>
  </si>
  <si>
    <t>41</t>
  </si>
  <si>
    <t>714183002</t>
  </si>
  <si>
    <t>Montáž pohltivých a konstrukčních součástí desek izolačních na sraz volně stropů nebo stěn</t>
  </si>
  <si>
    <t>985762235</t>
  </si>
  <si>
    <t xml:space="preserve">Poznámka k souboru cen:_x000d_
1. Cenou -3002 se oceňuje i montáž desek z minerální plsti v sáčcích z PE fólie apod._x000d_
</t>
  </si>
  <si>
    <t>42</t>
  </si>
  <si>
    <t>63231206</t>
  </si>
  <si>
    <t>deska čedičová minerální pro snížení kročejového hluku (max. zatížení 4 kN/m2) tl 40mm</t>
  </si>
  <si>
    <t>-1349017165</t>
  </si>
  <si>
    <t>721</t>
  </si>
  <si>
    <t>Zdravotechnika - vnitřní kanalizace</t>
  </si>
  <si>
    <t>114</t>
  </si>
  <si>
    <t>721 R1</t>
  </si>
  <si>
    <t>Zdravotně technické instalace</t>
  </si>
  <si>
    <t>-923079246</t>
  </si>
  <si>
    <t xml:space="preserve">Poznámka k souboru cen:_x000d_
1. Cenami nelze oceňovat:_x000d_
a) kanalizační svody mezi objekty; tyto svody lze oceňovat cenami katalogu 827-1 Vedení trubní, dálková a přípojná - vodovody a kanalizace._x000d_
</t>
  </si>
  <si>
    <t>Poznámka k položce:_x000d_
dle samostatného rozpočtu</t>
  </si>
  <si>
    <t>727</t>
  </si>
  <si>
    <t>Zdravotechnika - požární ochrana</t>
  </si>
  <si>
    <t>113</t>
  </si>
  <si>
    <t>727121107</t>
  </si>
  <si>
    <t>Protipožární ochranné manžety z jedné strany dělící konstrukce požární odolnost EI 90 D 110</t>
  </si>
  <si>
    <t>-496485326</t>
  </si>
  <si>
    <t>731</t>
  </si>
  <si>
    <t>Ústřední vytápění - kotelny</t>
  </si>
  <si>
    <t>116</t>
  </si>
  <si>
    <t>731 R1</t>
  </si>
  <si>
    <t>Vytápění</t>
  </si>
  <si>
    <t>-890298507</t>
  </si>
  <si>
    <t xml:space="preserve">Poznámka k souboru cen:_x000d_
1. V cenách -0101 až -9620 jsou započteny i náklady na:_x000d_
a) napojení kotle na připravené rozvody_x000d_
b) odzkoušení kotle a poučení provozovatele_x000d_
2. V cenách -0101 až -9620 nejsou započteny náklady, které se oceňují samostatně a to:_x000d_
a) zřízení rozvodů topné a vratné vody_x000d_
</t>
  </si>
  <si>
    <t>741</t>
  </si>
  <si>
    <t>Elektroinstalace - silnoproud</t>
  </si>
  <si>
    <t>117</t>
  </si>
  <si>
    <t>741 R1</t>
  </si>
  <si>
    <t>Elektroinstalace</t>
  </si>
  <si>
    <t>-943921646</t>
  </si>
  <si>
    <t>751</t>
  </si>
  <si>
    <t>Vzduchotechnika</t>
  </si>
  <si>
    <t>115</t>
  </si>
  <si>
    <t>751 R1</t>
  </si>
  <si>
    <t>Chlazení</t>
  </si>
  <si>
    <t>-951242238</t>
  </si>
  <si>
    <t>7</t>
  </si>
  <si>
    <t>751721111</t>
  </si>
  <si>
    <t>Montáž klimatizační jednotky venkovní jednofázové napájení do 2 vnitřních jednotek</t>
  </si>
  <si>
    <t>984064763</t>
  </si>
  <si>
    <t>751721811</t>
  </si>
  <si>
    <t>Demontáž klimatizační jednotky venkovní jednofázové napájení do 2 vnitřních jednotek</t>
  </si>
  <si>
    <t>926374598</t>
  </si>
  <si>
    <t>763</t>
  </si>
  <si>
    <t>Konstrukce suché výstavby</t>
  </si>
  <si>
    <t>59</t>
  </si>
  <si>
    <t>763132112</t>
  </si>
  <si>
    <t>Podhled ze sádrokartonových desek – samostatný požární předěl dvouvrstvá nosná konstrukce z ocelových profilů CD, UD s oboustrannou požární odolností celoplošná izolace a CD profily vyplněny izolací o objemové hmotnosti 40 kg/m3 jednoduše opláštěná deskou protipožární DF tl. 15 mm, TI tl. 60 mm 40 kg/m3, EI Z/S 30/40</t>
  </si>
  <si>
    <t>-448317558</t>
  </si>
  <si>
    <t xml:space="preserve">Poznámka k souboru cen:_x000d_
1. V cenách jsou započteny i náklady na tmelení a výztužnou pásku._x000d_
2. V cenách nejsou započteny náklady na základní penetrační nátěr; tato práce se ocení cenou 763 13-1714._x000d_
3. Ceny -2612 a -2613 Montáž nosné konstrukce je stanoveny pro m2 plochy samostatného požárního předělu._x000d_
4. V cenách -2612 a -2613 nejsou započteny náklady na profily; tyto se oceňují ve specifikaci._x000d_
5. V cenách -2622 a -2626 Montáž desek nejsou započteny náklady na desky; tato dodávka se oceňuje ve specifikaci._x000d_
6. Ostatní konstrukce a práce a příplatky u samostatných požárních předělů se oceňují cenami 763 13-17.. pro podhled ze sádrokartonových desek._x000d_
</t>
  </si>
  <si>
    <t>74</t>
  </si>
  <si>
    <t>763135101</t>
  </si>
  <si>
    <t>Montáž sádrokartonového podhledu kazetového demontovatelného, velikosti kazet 600x600 mm včetně zavěšené nosné konstrukce viditelné</t>
  </si>
  <si>
    <t>373980743</t>
  </si>
  <si>
    <t xml:space="preserve">Poznámka k souboru cen:_x000d_
1. V cenách montáže podhledu -5001 až -5201 jsou započteny náklady na montáž a dodávku nosné konstrukce._x000d_
2. V cenách nejsou započteny náklady na dodávku desek, kazet, lamel; jejich dodávka se oceňuje ve specifikaci._x000d_
3. Ostatní práce a konstrukce na sádrokartonových podhledech lze ocenit cenami 763 13-17. . ._x000d_
</t>
  </si>
  <si>
    <t>75</t>
  </si>
  <si>
    <t>59030575</t>
  </si>
  <si>
    <t>podhled kazetový děrovaný kruh 6,5mm, polozapuštěný rastr tl 10mm 600x600mm</t>
  </si>
  <si>
    <t>-353776122</t>
  </si>
  <si>
    <t>160,38*1,05 'Přepočtené koeficientem množství</t>
  </si>
  <si>
    <t>18</t>
  </si>
  <si>
    <t>763431801</t>
  </si>
  <si>
    <t>Demontáž podhledu minerálního na zavěšeném na roštu viditelném</t>
  </si>
  <si>
    <t>-1259558550</t>
  </si>
  <si>
    <t xml:space="preserve">Poznámka k souboru cen:_x000d_
1. V cenách demontáže podhledu -1801 až -1821 jsou započteny náklady na kompletní demontáž podhledu, tj. nosné konstrukce i panelů._x000d_
</t>
  </si>
  <si>
    <t>764</t>
  </si>
  <si>
    <t>Konstrukce klempířské</t>
  </si>
  <si>
    <t>764002841</t>
  </si>
  <si>
    <t>Demontáž klempířských konstrukcí oplechování horních ploch zdí a nadezdívek do suti</t>
  </si>
  <si>
    <t>-11394175</t>
  </si>
  <si>
    <t>96</t>
  </si>
  <si>
    <t>764202134</t>
  </si>
  <si>
    <t>Montáž oplechování střešních prvků okapu okapovým plechem rovným</t>
  </si>
  <si>
    <t>1533551289</t>
  </si>
  <si>
    <t>97</t>
  </si>
  <si>
    <t>764212431</t>
  </si>
  <si>
    <t>Oplechování střešních prvků z pozinkovaného plechu okapu okapovým plechem střechy rovné rš 150 mm</t>
  </si>
  <si>
    <t>-1724131535</t>
  </si>
  <si>
    <t xml:space="preserve">Poznámka k souboru cen:_x000d_
1. V cenách 764 21-1405 až - 3452 nejsou započteny náklady na podkladní plech, tento se oceňuje cenami souboru cen 764 01-14..Podkladní plech z pozinkovaného plechu v rozvinuté šířce dle rš střešního prvku._x000d_
</t>
  </si>
  <si>
    <t>99</t>
  </si>
  <si>
    <t>764511602</t>
  </si>
  <si>
    <t>Žlab podokapní z pozinkovaného plechu s povrchovou úpravou včetně háků a čel půlkruhový rš 330 mm</t>
  </si>
  <si>
    <t>-871163748</t>
  </si>
  <si>
    <t>765</t>
  </si>
  <si>
    <t>Krytina skládaná</t>
  </si>
  <si>
    <t>62</t>
  </si>
  <si>
    <t>765191001</t>
  </si>
  <si>
    <t>Montáž pojistné hydroizolační nebo parotěsné fólie kladené ve sklonu do 20° lepením (vodotěsné podstřeší) na bednění nebo tepelnou izolaci</t>
  </si>
  <si>
    <t>-458558596</t>
  </si>
  <si>
    <t xml:space="preserve">Poznámka k souboru cen:_x000d_
1. V cenách nejsou započteny náklady na dodávku fólie, tyto se oceňují ve specifikaci. Ztratné lze dohodnout ve směrné výši 5 až 15%._x000d_
2. V ceně -1071 nejsou započteny náklady na dodávku okapnice, tyto se oceňují položkami ceníku 800-764 Konstrukce klempířské._x000d_
</t>
  </si>
  <si>
    <t>63</t>
  </si>
  <si>
    <t>28329036</t>
  </si>
  <si>
    <t>fólie kontaktní difuzně propustná pro doplňkovou hydroizolační vrstvu, třívrstvá mikroporézní PP 150g/m2 s integrovanou samolepící páskou</t>
  </si>
  <si>
    <t>-1744102886</t>
  </si>
  <si>
    <t>171*1,1 'Přepočtené koeficientem množství</t>
  </si>
  <si>
    <t>766</t>
  </si>
  <si>
    <t>Konstrukce truhlářské</t>
  </si>
  <si>
    <t>82</t>
  </si>
  <si>
    <t>766660162</t>
  </si>
  <si>
    <t>Montáž dveřních křídel dřevěných nebo plastových otevíravých do dřevěné rámové zárubně protipožárních jednokřídlových, šířky přes 800 mm</t>
  </si>
  <si>
    <t>977246904</t>
  </si>
  <si>
    <t xml:space="preserve">Poznámka k souboru cen:_x000d_
1. Cenami -0021 až -0031, -0161 až -0163, -0181 až -0183, se oceňují dveře s protipožární odolností do 30 min._x000d_
2. V cenách -0201 až -0272 je započtena i montáž okopného plechu, stavěče křídel a držadel kyvných dveří._x000d_
3. V cenách -0351 až -0384 jsou započtené i náklady na osazení kování, vodícího trnu, seřízení pojezdů na stěnu a následné vyrovnání a seřízení dveřních křídel._x000d_
4. V cenách -0311 až -0324 nejsou započtené náklady na sestavení a osazení stavebního pouzdra, tyto náklady se oceňují cenami souboru cen 642 94-6 . . . Osazení stavebního pouzdra posuvných dveří do zděné příčky, katalogu 801-1 Budovy a haly - zděné a monolitické._x000d_
</t>
  </si>
  <si>
    <t>84</t>
  </si>
  <si>
    <t>55341013</t>
  </si>
  <si>
    <t>okno Al otevíravé/sklopné trojsklo přes plochu 1m2 v 1,5-2,5m</t>
  </si>
  <si>
    <t>1381617383</t>
  </si>
  <si>
    <t>83</t>
  </si>
  <si>
    <t>61182287</t>
  </si>
  <si>
    <t xml:space="preserve">zárubeň obložková protipožární pro dveře 2křídlé 1600x2100mm </t>
  </si>
  <si>
    <t>670594912</t>
  </si>
  <si>
    <t>76</t>
  </si>
  <si>
    <t>766660172</t>
  </si>
  <si>
    <t>Montáž dveřních křídel dřevěných nebo plastových otevíravých do obložkové zárubně povrchově upravených jednokřídlových, šířky přes 800 mm</t>
  </si>
  <si>
    <t>564676809</t>
  </si>
  <si>
    <t>77</t>
  </si>
  <si>
    <t>61162081</t>
  </si>
  <si>
    <t>dveře jednokřídlé voštinové povrch laminátový částečně prosklené 900x1970/2100mm</t>
  </si>
  <si>
    <t>-406228900</t>
  </si>
  <si>
    <t>78</t>
  </si>
  <si>
    <t>766660311</t>
  </si>
  <si>
    <t>Montáž dveřních křídel dřevěných nebo plastových posuvných dveří do pouzdra zděné příčky s jednou kapsou jednokřídlových, průchozí šířky do 800 mm</t>
  </si>
  <si>
    <t>-679388052</t>
  </si>
  <si>
    <t>79</t>
  </si>
  <si>
    <t>55331612</t>
  </si>
  <si>
    <t>pouzdro stavební posuvných dveří jednopouzdrové 800mm standardní rozměr</t>
  </si>
  <si>
    <t>-1806835761</t>
  </si>
  <si>
    <t>81</t>
  </si>
  <si>
    <t>61161056</t>
  </si>
  <si>
    <t>dveře dvoukřídlé dřevotřískové protipožární EI (EW) 30 D3 povrch lakovaný plné 1600x1970/2100mm</t>
  </si>
  <si>
    <t>-125920297</t>
  </si>
  <si>
    <t>80</t>
  </si>
  <si>
    <t>61162074</t>
  </si>
  <si>
    <t>dveře jednokřídlé voštinové povrch laminátový plné 800x1970/2100mm</t>
  </si>
  <si>
    <t>1040966410</t>
  </si>
  <si>
    <t>86</t>
  </si>
  <si>
    <t>766694112</t>
  </si>
  <si>
    <t>Montáž ostatních truhlářských konstrukcí parapetních desek dřevěných nebo plastových šířky do 300 mm, délky přes 1000 do 1600 mm</t>
  </si>
  <si>
    <t>-128841939</t>
  </si>
  <si>
    <t xml:space="preserve">Poznámka k souboru cen:_x000d_
1. Vcenách 766 69 - 3421 a 3422 jsou započteny i náklady na zaměření zřizovaných otvorů._x000d_
2. V cenách 766 69 - 4111 až 4124 jsou započteny i náklady na zaměření, vyklínování, horizontální i vertikální vyrovnání, ukotvení a vyplnění spáry mezi parapetem a ostěním polyuretanovou pěnou, včetně zednického začištění._x000d_
3. Cenami -97 . . nelze oceňovat venkovní krycí lišty balkónových dveří; tato montáž se oceňuje cenou -1610._x000d_
</t>
  </si>
  <si>
    <t>87</t>
  </si>
  <si>
    <t>61140071</t>
  </si>
  <si>
    <t>parapet plastový vnitřní – š 300mm, dekor</t>
  </si>
  <si>
    <t>55692728</t>
  </si>
  <si>
    <t>88</t>
  </si>
  <si>
    <t>766694123</t>
  </si>
  <si>
    <t>Montáž ostatních truhlářských konstrukcí parapetních desek dřevěných nebo plastových šířky přes 300 mm, délky přes 1600 do 2600 mm</t>
  </si>
  <si>
    <t>-1457608893</t>
  </si>
  <si>
    <t>89</t>
  </si>
  <si>
    <t>766694124</t>
  </si>
  <si>
    <t>Montáž ostatních truhlářských konstrukcí parapetních desek dřevěných nebo plastových šířky přes 300 mm, délky přes 2600 mm</t>
  </si>
  <si>
    <t>1646935060</t>
  </si>
  <si>
    <t>146</t>
  </si>
  <si>
    <t>R.01</t>
  </si>
  <si>
    <t>Dodávka a montáž truhlářských výrobků dle samostatného listu</t>
  </si>
  <si>
    <t>-1614747191</t>
  </si>
  <si>
    <t>90</t>
  </si>
  <si>
    <t>R.02</t>
  </si>
  <si>
    <t>Montáž hliníkového parapetu</t>
  </si>
  <si>
    <t>-1202052</t>
  </si>
  <si>
    <t>91</t>
  </si>
  <si>
    <t>607R02</t>
  </si>
  <si>
    <t>parapet hlinákový š.,315mm</t>
  </si>
  <si>
    <t>-1918826827</t>
  </si>
  <si>
    <t>767</t>
  </si>
  <si>
    <t>Konstrukce zámečnické</t>
  </si>
  <si>
    <t>102</t>
  </si>
  <si>
    <t>767113150</t>
  </si>
  <si>
    <t>Montáž stěn a příček pro zasklení z hliníkových profilů, plochy jednotlivých stěn přes 16 m2</t>
  </si>
  <si>
    <t>2137353066</t>
  </si>
  <si>
    <t xml:space="preserve">Poznámka k souboru cen:_x000d_
1. V cenách nejsou započteny náklady na:_x000d_
a) montáž lištování hliníkovými profily, potního žlábku a okopových plechů; tyto práce se oceňují cenami 767 89-6110 až –6120 Montáž lišt a okopových plechů,_x000d_
b) montáž těsnění stěn; tyto práce se oceňují cenami 767 62-6101 až -6103 Montáž těsnění oken,_x000d_
c) montáž výplně stěn tvarovaným plechem; tyto práce se oceňují cenami 767 13-7511 až -7513 Montáž obložení plechem tvarovaným._x000d_
d) zhotovení otvoru ve výplni stěn a příček plechem; tyto práce se oceňují cenami 767 13-7601 až -7613 Zhotovení otvoru v plechu ocelovém,_x000d_
e) montáž ocelových krycích lišt jednostranně; tyto práce se oceňují cenami 767 62-71 Montáž krycích ocelových lišt, množství se určuje v m jako 1/2 (spoje dvou kovových prvků) nebo 1/4 (krajový prvek) délky olištovávaného prvku._x000d_
2. V cenách 767 11-1110 až -1180 není započtena montáž spojení stěn z dílů před osazením; tyto práce se oceňují cenou 767 64-8351 Spojení dveří a stěn._x000d_
</t>
  </si>
  <si>
    <t>103</t>
  </si>
  <si>
    <t>55341005</t>
  </si>
  <si>
    <t>okno Al s fixním zasklením trojsklo přes plochu 1m2 v 1,5-2,5m</t>
  </si>
  <si>
    <t>333439837</t>
  </si>
  <si>
    <t>85</t>
  </si>
  <si>
    <t>767610118</t>
  </si>
  <si>
    <t>Montáž oken jednoduchých z hliníkových nebo ocelových profilů na polyuretanovou pěnu pevných do zdiva, plochy přes 2,5 m2</t>
  </si>
  <si>
    <t>979004107</t>
  </si>
  <si>
    <t xml:space="preserve">Poznámka k souboru cen:_x000d_
1. V cenách montáže oken jsou započteny i náklady na zaměření, vyklínování, horizontální i vertikální vyrovnání okenního rámu, ukotvení a vyplnění spáry mezi rámem a ostěním polyuretanovou pěnou._x000d_
2. Cenami montáže oken otevíravých lze ocenit i montáž oken kyvných, otočných, výklopných._x000d_
3. V cenách nejsou započteny náklady na:_x000d_
a) montáž hliníkových krycích lišt; tyto práce se oceňují cenami 767 89-6110 až -6115 Montáž částí z hliníkových a jiných slitin,_x000d_
b) montáž těsnění oken; tyto práce se oceňují cenami 767 62-61 Montáž těsnění oken,_x000d_
c) montáž oboustranných krycích lišt; tyto práce se oceňují cenami 767 62-71 Montáž krycích ocelových lišt oboustranně._x000d_
</t>
  </si>
  <si>
    <t>92</t>
  </si>
  <si>
    <t>767835001</t>
  </si>
  <si>
    <t>Montáž výrobků z kompozitů nástěnného žebříku bez ochranného koše, kotveného do zdiva</t>
  </si>
  <si>
    <t>-1393124142</t>
  </si>
  <si>
    <t>93</t>
  </si>
  <si>
    <t>63126082</t>
  </si>
  <si>
    <t>žebřík nástěnný kompozitní nástěnný 50x50/400mm</t>
  </si>
  <si>
    <t>861735459</t>
  </si>
  <si>
    <t>94</t>
  </si>
  <si>
    <t>63126084</t>
  </si>
  <si>
    <t>ochranný koš kompozitního žebříku (obruče nerez)</t>
  </si>
  <si>
    <t>1009201575</t>
  </si>
  <si>
    <t>95</t>
  </si>
  <si>
    <t>767835008</t>
  </si>
  <si>
    <t>Montáž výrobků z kompozitů nástěnného žebříku bez ochranného koše, kotveného Příplatek k cenám za montáž ochranného koše nástěnných žebříků</t>
  </si>
  <si>
    <t>-2084769757</t>
  </si>
  <si>
    <t>767871810</t>
  </si>
  <si>
    <t>Demontáž podpěrných konstrukcí pro vedení v kolektorech řezáním, hmotnosti jednotlivě do 100 kg</t>
  </si>
  <si>
    <t>kg</t>
  </si>
  <si>
    <t>499548932</t>
  </si>
  <si>
    <t xml:space="preserve">Poznámka k souboru cen:_x000d_
1. Cenou lze oceňovat pouze demontáž ve shora uzavřeném podzemním kolektoru a štole světlosti přes 1,5 m._x000d_
</t>
  </si>
  <si>
    <t>147</t>
  </si>
  <si>
    <t>R.03</t>
  </si>
  <si>
    <t>Dodávka + montáž ocelového točitého schodiště</t>
  </si>
  <si>
    <t>-1405638703</t>
  </si>
  <si>
    <t>776</t>
  </si>
  <si>
    <t>Podlahy povlakové</t>
  </si>
  <si>
    <t>44</t>
  </si>
  <si>
    <t>776221111</t>
  </si>
  <si>
    <t>Montáž podlahovin z PVC lepením standardním lepidlem z pásů standardních</t>
  </si>
  <si>
    <t>-1464480991</t>
  </si>
  <si>
    <t>Poznámka k položce:_x000d_
koeficient 1,2 prořez + sokl</t>
  </si>
  <si>
    <t>160,38*1,2 'Přepočtené koeficientem množství</t>
  </si>
  <si>
    <t>45</t>
  </si>
  <si>
    <t>28412285</t>
  </si>
  <si>
    <t>krytina podlahová heterogenní tl 2mm antistatická</t>
  </si>
  <si>
    <t>-377099794</t>
  </si>
  <si>
    <t>160,38*1,1 'Přepočtené koeficientem množství</t>
  </si>
  <si>
    <t>781</t>
  </si>
  <si>
    <t>Dokončovací práce - obklady</t>
  </si>
  <si>
    <t>48</t>
  </si>
  <si>
    <t>781111011</t>
  </si>
  <si>
    <t>Příprava podkladu před provedením obkladu oprášení (ometení) stěny</t>
  </si>
  <si>
    <t>1585035151</t>
  </si>
  <si>
    <t xml:space="preserve">Poznámka k souboru cen:_x000d_
1. V cenách 781 12-1011 až -1015 jsou započteny i náklady na materiál._x000d_
2. V cenách 781 15-1011 až -1041 jsou započteny i náklady na materiál._x000d_
3. Lokalní vyrovnání podkladu tloušťky vetší než 3 mm se oceňuje cenami souboru cen Vyrovnání podkladu vnitřních omítaných ploch katalogu 801-4 Budovy a haly - opravy a údržba._x000d_
4. V cenách 781 16-1011 až -1023 nejsou započteny náklady na materiál, tyto se oceňují ve specifikaci._x000d_
</t>
  </si>
  <si>
    <t>49</t>
  </si>
  <si>
    <t>781121011</t>
  </si>
  <si>
    <t>Příprava podkladu před provedením obkladu nátěr penetrační na stěnu</t>
  </si>
  <si>
    <t>-1736586179</t>
  </si>
  <si>
    <t>50</t>
  </si>
  <si>
    <t>781473111</t>
  </si>
  <si>
    <t>Montáž obkladů vnitřních stěn z dlaždic keramických lepených standardním lepidlem hladkých přes 6 do 9 ks/m2</t>
  </si>
  <si>
    <t>-219361894</t>
  </si>
  <si>
    <t xml:space="preserve">Poznámka k souboru cen:_x000d_
1. Položky jsou určeny pro všechny druhy povrchových úprav._x000d_
</t>
  </si>
  <si>
    <t>2,52*1,1 'Přepočtené koeficientem množství</t>
  </si>
  <si>
    <t>53</t>
  </si>
  <si>
    <t>58933323</t>
  </si>
  <si>
    <t>beton C 30/37 X0 kamenivo frakce 0/16</t>
  </si>
  <si>
    <t>-130286359</t>
  </si>
  <si>
    <t>1,6*1,1 'Přepočtené koeficientem množství</t>
  </si>
  <si>
    <t>51</t>
  </si>
  <si>
    <t>59761026</t>
  </si>
  <si>
    <t>obklad keramický hladký do 12ks/m2</t>
  </si>
  <si>
    <t>116304771</t>
  </si>
  <si>
    <t>783</t>
  </si>
  <si>
    <t>Dokončovací práce - nátěry</t>
  </si>
  <si>
    <t>783314101</t>
  </si>
  <si>
    <t>Základní nátěr zámečnických konstrukcí jednonásobný syntetický</t>
  </si>
  <si>
    <t>-1906894795</t>
  </si>
  <si>
    <t>17</t>
  </si>
  <si>
    <t>783327101</t>
  </si>
  <si>
    <t>Krycí nátěr (email) zámečnických konstrukcí jednonásobný akrylátový</t>
  </si>
  <si>
    <t>1357628194</t>
  </si>
  <si>
    <t>784</t>
  </si>
  <si>
    <t>Dokončovací práce - malby a tapety</t>
  </si>
  <si>
    <t>108</t>
  </si>
  <si>
    <t>784111001</t>
  </si>
  <si>
    <t>Oprášení (ometení) podkladu v místnostech výšky do 3,80 m</t>
  </si>
  <si>
    <t>-1029844417</t>
  </si>
  <si>
    <t>109</t>
  </si>
  <si>
    <t>784181101</t>
  </si>
  <si>
    <t>Penetrace podkladu jednonásobná základní akrylátová v místnostech výšky do 3,80 m</t>
  </si>
  <si>
    <t>1085935845</t>
  </si>
  <si>
    <t>106</t>
  </si>
  <si>
    <t>784221101</t>
  </si>
  <si>
    <t>Malby z malířských směsí otěruvzdorných za sucha dvojnásobné, bílé za sucha otěruvzdorné dobře v místnostech výšky do 3,80 m</t>
  </si>
  <si>
    <t>-210115515</t>
  </si>
  <si>
    <t>107</t>
  </si>
  <si>
    <t>784221141</t>
  </si>
  <si>
    <t>Malby z malířských směsí otěruvzdorných za sucha Příplatek k cenám dvojnásobných maleb za provádění barevné malby tónované tónovacími přípravky</t>
  </si>
  <si>
    <t>-823017617</t>
  </si>
  <si>
    <t>786</t>
  </si>
  <si>
    <t>Dokončovací práce - čalounické úpravy</t>
  </si>
  <si>
    <t>148</t>
  </si>
  <si>
    <t>786626121</t>
  </si>
  <si>
    <t>Montáž zastiňujících žaluzií lamelových vnitřních nebo do oken dvojitých kovových</t>
  </si>
  <si>
    <t>1573641265</t>
  </si>
  <si>
    <t xml:space="preserve">Poznámka k souboru cen:_x000d_
1. Cenu-3111 lze použít pro jakýkoli rozměr žaluzie._x000d_
</t>
  </si>
  <si>
    <t>149</t>
  </si>
  <si>
    <t>55346200</t>
  </si>
  <si>
    <t>žaluzie horizontální interiérové</t>
  </si>
  <si>
    <t>-1313385950</t>
  </si>
  <si>
    <t>Poznámka k položce:_x000d_
žaluzie mezi dispečink a kancelář</t>
  </si>
  <si>
    <t>150</t>
  </si>
  <si>
    <t>998786101</t>
  </si>
  <si>
    <t>Přesun hmot pro čalounické úpravy stanovený z hmotnosti přesunovaného materiálu vodorovná dopravní vzdálenost do 50 m v objektech výšky (hloubky) do 6 m</t>
  </si>
  <si>
    <t>1186403700</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</si>
  <si>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-6181 pro přesun prováděný bez použití mechanizace, tj. za ztížených podmínek, lze použít pouze pro hmotnost materiálu, která se tímto způsobem skutečně přemísťuje._x000d_
</t>
  </si>
  <si>
    <t>VRN</t>
  </si>
  <si>
    <t>Vedlejší rozpočtové náklady</t>
  </si>
  <si>
    <t>112</t>
  </si>
  <si>
    <t>013254000</t>
  </si>
  <si>
    <t>Dokumentace skutečného provedení stavby</t>
  </si>
  <si>
    <t>…</t>
  </si>
  <si>
    <t>1024</t>
  </si>
  <si>
    <t>599492339</t>
  </si>
  <si>
    <t>110</t>
  </si>
  <si>
    <t>030001000</t>
  </si>
  <si>
    <t>Zařízení staveniště</t>
  </si>
  <si>
    <t>-1862684674</t>
  </si>
  <si>
    <t>111</t>
  </si>
  <si>
    <t>034002000</t>
  </si>
  <si>
    <t>Zabezpečení staveniště</t>
  </si>
  <si>
    <t>1471256999</t>
  </si>
  <si>
    <t>NEZ</t>
  </si>
  <si>
    <t>Nezařazené</t>
  </si>
  <si>
    <t>997</t>
  </si>
  <si>
    <t>Přesun sutě</t>
  </si>
  <si>
    <t>143</t>
  </si>
  <si>
    <t>997013212</t>
  </si>
  <si>
    <t>Vnitrostaveništní doprava suti a vybouraných hmot vodorovně do 50 m svisle ručně pro budovy a haly výšky přes 6 do 9 m</t>
  </si>
  <si>
    <t>-642272027</t>
  </si>
  <si>
    <t xml:space="preserve">Poznámka k souboru cen:_x000d_
1. V cenách -3111 až -3217 jsou započteny i náklady na:_x000d_
a) vodorovnou dopravu na uvedenou vzdálenost,_x000d_
b) svislou dopravu pro uvedenou výšku budovy,_x000d_
c) naložení na vodorovný dopravní prostředek pro odvoz na skládku nebo meziskládku,_x000d_
d) náklady na rozhrnutí a urovnání suti na dopravním prostředku._x000d_
2. Jestliže se pro svislý přesun použije shoz nebo zařízení investora (např. výtah v budově), užijí se pro ocenění vodorovné dopravy suti ceny -3111, 3151 a -3211 pro budovy a haly výšky do 6 m._x000d_
3. Montáž, demontáž a pronájem shozu se ocení cenami souboru cen 997 01-33 Shoz suti._x000d_
4. Ceny -3151 až -3162 lze použít v případě, kdy dochází ke ztížení dopravy suti např. tím, že není možné instalovat jeřáb._x000d_
</t>
  </si>
  <si>
    <t>144</t>
  </si>
  <si>
    <t>997013501</t>
  </si>
  <si>
    <t>Odvoz suti a vybouraných hmot na skládku nebo meziskládku se složením, na vzdálenost do 1 km</t>
  </si>
  <si>
    <t>-1953282137</t>
  </si>
  <si>
    <t xml:space="preserve">Poznámka k souboru cen:_x000d_
1. Délka odvozu suti je vzdálenost od místa naložení suti na dopravní prostředek až po místo složení na určené skládce nebo meziskládce._x000d_
2. V ceně -3501 jsou započteny i náklady na složení suti na skládku nebo meziskládku._x000d_
3. Ceny jsou určeny pro odvoz suti na skládku nebo meziskládku jakýmkoliv způsobem silniční dopravy (i prostřednictvím kontejnerů)._x000d_
4. Odvoz suti z meziskládky se oceňuje cenou 997 01-3511._x000d_
</t>
  </si>
  <si>
    <t>145</t>
  </si>
  <si>
    <t>997013875</t>
  </si>
  <si>
    <t>Poplatek za uložení stavebního odpadu na recyklační skládce (skládkovné) asfaltového bez obsahu dehtu zatříděného do Katalogu odpadů pod kódem 17 03 02</t>
  </si>
  <si>
    <t>-1551444889</t>
  </si>
  <si>
    <t xml:space="preserve">Poznámka k souboru cen:_x000d_
1. Ceny uvedené v souboru cen je doporučeno upravit podle aktuálních cen místně příslušné skládky odpadů._x000d_
2. Uložení odpadů neuvedených v souboru cen se oceňuje individuálně._x000d_
</t>
  </si>
  <si>
    <t>133</t>
  </si>
  <si>
    <t>998712102</t>
  </si>
  <si>
    <t>Přesun hmot pro povlakové krytiny stanovený z hmotnosti přesunovaného materiálu vodorovná dopravní vzdálenost do 50 m v objektech výšky přes 6 do 12 m</t>
  </si>
  <si>
    <t>421792302</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</si>
  <si>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-2181 pro přesun prováděný bez použití mechanizace, tj. za ztížených podmínek, lze použít pouze pro hmotnost materiálu, která se tímto způsobem skutečně přemísťuje._x000d_
</t>
  </si>
  <si>
    <t>132</t>
  </si>
  <si>
    <t>998713102</t>
  </si>
  <si>
    <t>Přesun hmot pro izolace tepelné stanovený z hmotnosti přesunovaného materiálu vodorovná dopravní vzdálenost do 50 m v objektech výšky přes 6 m do 12 m</t>
  </si>
  <si>
    <t>-746699814</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</si>
  <si>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-3181 pro přesun prováděný bez použití mechanizace, tj. za ztížených podmínek, lze použít pouze pro hmotnost materiálu, která se tímto způsobem skutečně přemísťuje._x000d_
</t>
  </si>
  <si>
    <t>136</t>
  </si>
  <si>
    <t>998714101</t>
  </si>
  <si>
    <t>Přesun hmot pro akustická a protiotřesová opatření stanovený z hmotnosti přesunovaného materiálu vodorovná dopravní vzdálenost do 50 m v objektech výšky do 6 m</t>
  </si>
  <si>
    <t>-1585449287</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</si>
  <si>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-4181 pro přesun prováděný bez použití mechanizace, tj. za ztížených podmínek, lze použít pouze pro hmotnost materiálu, která se tímto způsobem skutečně přemísťuje._x000d_
</t>
  </si>
  <si>
    <t>129</t>
  </si>
  <si>
    <t>998763301</t>
  </si>
  <si>
    <t>Přesun hmot pro konstrukce montované z desek sádrokartonových, sádrovláknitých, cementovláknitých nebo cementových stanovený z hmotnosti přesunovaného materiálu vodorovná dopravní vzdálenost do 50 m v objektech výšky do 6 m</t>
  </si>
  <si>
    <t>1569747876</t>
  </si>
  <si>
    <t xml:space="preserve">Poznámka k souboru cen:_x000d_
1. Ceny pro přesun hmot stanovený z hmotnosti přesunovaného materiálu se použijí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-3381 pro přesun prováděný bez použití mechanizace, tj. za ztížených podmínek, lze použít pouze pro hmotnost materiálu, která se tímto způsobem skutečně přemísťuje. U přesunu stanoveného procentní sazbou se ztížení přesunu ocení individuálně._x000d_
</t>
  </si>
  <si>
    <t>130</t>
  </si>
  <si>
    <t>998764102</t>
  </si>
  <si>
    <t>Přesun hmot pro konstrukce klempířské stanovený z hmotnosti přesunovaného materiálu vodorovná dopravní vzdálenost do 50 m v objektech výšky přes 6 do 12 m</t>
  </si>
  <si>
    <t>1848397220</t>
  </si>
  <si>
    <t>137</t>
  </si>
  <si>
    <t>998765102</t>
  </si>
  <si>
    <t>Přesun hmot pro krytiny skládané stanovený z hmotnosti přesunovaného materiálu vodorovná dopravní vzdálenost do 50 m na objektech výšky přes 6 do 12 m</t>
  </si>
  <si>
    <t>1192611105</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</si>
  <si>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-5181 pro přesun prováděný bez použití mechanizace, tj. za ztížených podmínek, lze použít pouze pro hmotnost materiálu, která se tímto způsobem skutečně přemísťuje._x000d_
</t>
  </si>
  <si>
    <t>131</t>
  </si>
  <si>
    <t>998766101</t>
  </si>
  <si>
    <t>Přesun hmot pro konstrukce truhlářské stanovený z hmotnosti přesunovaného materiálu vodorovná dopravní vzdálenost do 50 m v objektech výšky do 6 m</t>
  </si>
  <si>
    <t>606890613</t>
  </si>
  <si>
    <t>135</t>
  </si>
  <si>
    <t>998767101</t>
  </si>
  <si>
    <t>Přesun hmot pro zámečnické konstrukce stanovený z hmotnosti přesunovaného materiálu vodorovná dopravní vzdálenost do 50 m v objektech výšky do 6 m</t>
  </si>
  <si>
    <t>465238331</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</si>
  <si>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-7181 pro přesun prováděný bez použití mechanizace, tj. za ztížených podmínek, lze použít pouze pro hmotnost materiálu, která se tímto způsobem skutečně přemísťuje._x000d_
</t>
  </si>
  <si>
    <t>127</t>
  </si>
  <si>
    <t>998776102</t>
  </si>
  <si>
    <t>Přesun hmot pro podlahy povlakové stanovený z hmotnosti přesunovaného materiálu vodorovná dopravní vzdálenost do 50 m v objektech výšky přes 6 do 12 m</t>
  </si>
  <si>
    <t>-1351843809</t>
  </si>
  <si>
    <t>128</t>
  </si>
  <si>
    <t>998781101</t>
  </si>
  <si>
    <t>Přesun hmot pro obklady keramické stanovený z hmotnosti přesunovaného materiálu vodorovná dopravní vzdálenost do 50 m v objektech výšky do 6 m</t>
  </si>
  <si>
    <t>-78216108</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</si>
  <si>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-1181 pro přesun prováděný bez použití mechanizace, tj. za ztížených podmínek, lze použít pouze pro hmotnost materiálu, která se tímto způsobem skutečně přemísťuje._x000d_
</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</si>
  <si>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</si>
  <si>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</si>
  <si>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</si>
  <si>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</si>
  <si>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rFont val="Trebuchet MS"/>
        <charset val="238"/>
        <i val="1"/>
        <color auto="1"/>
        <sz val="9"/>
        <scheme val="none"/>
      </rPr>
      <t xml:space="preserve">Rekapitulace stavby </t>
    </r>
    <r>
      <rPr>
        <rFont val="Trebuchet MS"/>
        <charset val="238"/>
        <color auto="1"/>
        <sz val="9"/>
        <scheme val="none"/>
      </rPr>
      <t>obsahuje sestavu Rekapitulace stavby a Rekapitulace objektů stavby a soupisů prací.</t>
    </r>
  </si>
  <si>
    <r>
      <t xml:space="preserve">V sestavě </t>
    </r>
    <r>
      <rPr>
        <rFont val="Trebuchet MS"/>
        <charset val="238"/>
        <b val="1"/>
        <color auto="1"/>
        <sz val="9"/>
        <scheme val="none"/>
      </rPr>
      <t>Rekapitulace stavby</t>
    </r>
    <r>
      <rPr>
        <rFont val="Trebuchet MS"/>
        <charset val="238"/>
        <color auto="1"/>
        <sz val="9"/>
        <scheme val="none"/>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</si>
  <si>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</si>
  <si>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</si>
  <si>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rFont val="Trebuchet MS"/>
        <charset val="238"/>
        <b val="1"/>
        <color auto="1"/>
        <sz val="9"/>
        <scheme val="none"/>
      </rPr>
      <t>Rekapitulace objektů stavby a soupisů prací</t>
    </r>
    <r>
      <rPr>
        <rFont val="Trebuchet MS"/>
        <charset val="238"/>
        <color auto="1"/>
        <sz val="9"/>
        <scheme val="none"/>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</si>
  <si>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</si>
  <si>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</si>
  <si>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</si>
  <si>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</si>
  <si>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</si>
  <si>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</si>
  <si>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</si>
  <si>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</si>
  <si>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</si>
  <si>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</si>
  <si>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</si>
  <si>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</si>
  <si>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</si>
  <si>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rFont val="Trebuchet MS"/>
        <charset val="238"/>
        <i val="1"/>
        <color auto="1"/>
        <sz val="9"/>
        <scheme val="none"/>
      </rPr>
      <t xml:space="preserve">Soupis prací </t>
    </r>
    <r>
      <rPr>
        <rFont val="Trebuchet MS"/>
        <charset val="238"/>
        <color auto="1"/>
        <sz val="9"/>
        <scheme val="none"/>
      </rPr>
      <t>pro jednotlivé objekty obsahuje sestavy Krycí list soupisu prací, Rekapitulace členění soupisu prací, Soupis prací. Za soupis prací může být považován</t>
    </r>
  </si>
  <si>
    <t>i objekt stavby v případě, že neobsahuje podřízenou zakázku.</t>
  </si>
  <si>
    <r>
      <rPr>
        <rFont val="Trebuchet MS"/>
        <charset val="238"/>
        <b val="1"/>
        <color auto="1"/>
        <sz val="9"/>
        <scheme val="none"/>
      </rPr>
      <t>Krycí list soupisu</t>
    </r>
    <r>
      <rPr>
        <rFont val="Trebuchet MS"/>
        <charset val="238"/>
        <color auto="1"/>
        <sz val="9"/>
        <scheme val="none"/>
      </rPr>
      <t xml:space="preserve"> obsahuje rekapitulaci informací o předmětu veřejné zakázky ze sestavy Rekapitulace stavby, informaci o zařazení objektu do KSO, </t>
    </r>
  </si>
  <si>
    <t>CC-CZ, CZ-CPV, CZ-CPA a rekapitulaci celkové nabídkové ceny uchazeče za aktuální soupis prací.</t>
  </si>
  <si>
    <r>
      <rPr>
        <rFont val="Trebuchet MS"/>
        <charset val="238"/>
        <b val="1"/>
        <color auto="1"/>
        <sz val="9"/>
        <scheme val="none"/>
      </rPr>
      <t>Rekapitulace členění soupisu prací</t>
    </r>
    <r>
      <rPr>
        <rFont val="Trebuchet MS"/>
        <charset val="238"/>
        <color auto="1"/>
        <sz val="9"/>
        <scheme val="none"/>
      </rPr>
      <t xml:space="preserve"> obsahuje rekapitulaci soupisu prací ve všech úrovních členění soupisu tak, jak byla tato členění použita (např. </t>
    </r>
  </si>
  <si>
    <t>stavební díly, funkční díly, případně jiné členění) s rekapitulací nabídkové ceny.</t>
  </si>
  <si>
    <r>
      <rPr>
        <rFont val="Trebuchet MS"/>
        <charset val="238"/>
        <b val="1"/>
        <color auto="1"/>
        <sz val="9"/>
        <scheme val="none"/>
      </rPr>
      <t xml:space="preserve">Soupis prací </t>
    </r>
    <r>
      <rPr>
        <rFont val="Trebuchet MS"/>
        <charset val="238"/>
        <color auto="1"/>
        <sz val="9"/>
        <scheme val="none"/>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</si>
  <si>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</si>
  <si>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</si>
  <si>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</si>
  <si>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</si>
  <si>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 xml:space="preserve">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</si>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</sst>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4">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name val="Trebuchet MS"/>
      <family val="0"/>
      <charset val="238"/>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border>
      <left>
        <color indexed="0"/>
      </left>
      <right>
        <color indexed="0"/>
      </right>
      <top>
        <color indexed="0"/>
      </top>
      <bottom>
        <color indexed="0"/>
      </bottom>
      <diagonal>
        <color indexed="0"/>
      </diagonal>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
      <left style="thin">
        <color indexed="64"/>
      </left>
      <right>
        <color indexed="0"/>
      </right>
      <top style="thin">
        <color indexed="64"/>
      </top>
      <bottom>
        <color indexed="0"/>
      </bottom>
      <diagonal>
        <color indexed="0"/>
      </diagonal>
    </border>
    <border>
      <left>
        <color indexed="0"/>
      </left>
      <right>
        <color indexed="0"/>
      </right>
      <top style="thin">
        <color indexed="64"/>
      </top>
      <bottom>
        <color indexed="0"/>
      </bottom>
      <diagonal>
        <color indexed="0"/>
      </diagonal>
    </border>
    <border>
      <left>
        <color indexed="0"/>
      </left>
      <right style="thin">
        <color indexed="64"/>
      </right>
      <top style="thin">
        <color indexed="64"/>
      </top>
      <bottom>
        <color indexed="0"/>
      </bottom>
      <diagonal>
        <color indexed="0"/>
      </diagonal>
    </border>
    <border>
      <left style="thin">
        <color indexed="64"/>
      </left>
      <right>
        <color indexed="0"/>
      </right>
      <top>
        <color indexed="0"/>
      </top>
      <bottom>
        <color indexed="0"/>
      </bottom>
      <diagonal>
        <color indexed="0"/>
      </diagonal>
    </border>
    <border>
      <left>
        <color indexed="0"/>
      </left>
      <right style="thin">
        <color indexed="64"/>
      </right>
      <top>
        <color indexed="0"/>
      </top>
      <bottom>
        <color indexed="0"/>
      </bottom>
      <diagonal>
        <color indexed="0"/>
      </diagonal>
    </border>
    <border>
      <left>
        <color indexed="0"/>
      </left>
      <right>
        <color indexed="0"/>
      </right>
      <top>
        <color indexed="0"/>
      </top>
      <bottom style="thin">
        <color indexed="64"/>
      </bottom>
      <diagonal>
        <color indexed="0"/>
      </diagonal>
    </border>
    <border>
      <left style="thin">
        <color indexed="64"/>
      </left>
      <right>
        <color indexed="0"/>
      </right>
      <top>
        <color indexed="0"/>
      </top>
      <bottom style="thin">
        <color indexed="64"/>
      </bottom>
      <diagonal>
        <color indexed="0"/>
      </diagonal>
    </border>
    <border>
      <left>
        <color indexed="0"/>
      </left>
      <right style="thin">
        <color indexed="64"/>
      </right>
      <top>
        <color indexed="0"/>
      </top>
      <bottom style="thin">
        <color indexed="64"/>
      </bottom>
      <diagonal>
        <color indexed="0"/>
      </diagonal>
    </border>
  </borders>
  <cellStyleXfs count="2">
    <xf numFmtId="0" fontId="0" fillId="0" borderId="0"/>
    <xf numFmtId="0" fontId="42" fillId="0" borderId="0" applyNumberFormat="0" applyFill="0" applyBorder="0" applyAlignment="0" applyProtection="0"/>
  </cellStyleXfs>
  <cellXfs count="333">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0" fillId="0" borderId="0" xfId="0" applyAlignment="1">
      <alignment horizontal="center" vertical="center"/>
    </xf>
    <xf numFmtId="0" fontId="11"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2" fillId="0" borderId="0" xfId="0" applyFont="1" applyAlignment="1" applyProtection="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5"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5"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6" fillId="0" borderId="6" xfId="0" applyFont="1" applyBorder="1" applyAlignment="1" applyProtection="1">
      <alignment horizontal="left" vertical="center"/>
    </xf>
    <xf numFmtId="0" fontId="0" fillId="0" borderId="6" xfId="0" applyFont="1" applyBorder="1" applyAlignment="1" applyProtection="1">
      <alignment vertical="center"/>
    </xf>
    <xf numFmtId="4" fontId="16" fillId="0" borderId="6" xfId="0" applyNumberFormat="1" applyFont="1" applyBorder="1" applyAlignment="1" applyProtection="1">
      <alignment vertical="center"/>
    </xf>
    <xf numFmtId="0" fontId="0" fillId="0" borderId="4" xfId="0" applyFont="1" applyBorder="1" applyAlignment="1">
      <alignment vertical="center"/>
    </xf>
    <xf numFmtId="0" fontId="1" fillId="0" borderId="0" xfId="0" applyFont="1" applyAlignment="1" applyProtection="1">
      <alignment horizontal="right" vertical="center"/>
    </xf>
    <xf numFmtId="0" fontId="1" fillId="0" borderId="4"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7" fillId="0" borderId="0" xfId="0" applyNumberFormat="1" applyFont="1" applyAlignment="1" applyProtection="1">
      <alignment vertical="center"/>
    </xf>
    <xf numFmtId="0" fontId="1" fillId="0" borderId="4" xfId="0" applyFont="1" applyBorder="1" applyAlignment="1">
      <alignment vertical="center"/>
    </xf>
    <xf numFmtId="0" fontId="17" fillId="0" borderId="0" xfId="0" applyFont="1" applyAlignment="1">
      <alignment horizontal="lef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4" fillId="3" borderId="8" xfId="0" applyFont="1" applyFill="1" applyBorder="1" applyAlignment="1" applyProtection="1">
      <alignment horizontal="left" vertical="center"/>
    </xf>
    <xf numFmtId="4" fontId="4"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lignment vertical="center"/>
    </xf>
    <xf numFmtId="0" fontId="16"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18" fillId="0" borderId="12" xfId="0" applyFont="1" applyBorder="1" applyAlignment="1">
      <alignment horizontal="center" vertical="center"/>
    </xf>
    <xf numFmtId="0" fontId="18" fillId="0" borderId="13"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19" fillId="0" borderId="15" xfId="0" applyFont="1" applyBorder="1" applyAlignment="1">
      <alignment horizontal="left" vertical="center"/>
    </xf>
    <xf numFmtId="0" fontId="19" fillId="0" borderId="0" xfId="0" applyFont="1" applyBorder="1" applyAlignment="1">
      <alignment horizontal="left" vertical="center"/>
    </xf>
    <xf numFmtId="0" fontId="0" fillId="0" borderId="0" xfId="0" applyFont="1" applyBorder="1" applyAlignment="1">
      <alignment vertical="center"/>
    </xf>
    <xf numFmtId="0" fontId="0" fillId="0" borderId="16" xfId="0" applyFont="1" applyBorder="1" applyAlignment="1">
      <alignment vertical="center"/>
    </xf>
    <xf numFmtId="0" fontId="19" fillId="0" borderId="15" xfId="0" applyFont="1" applyBorder="1" applyAlignment="1" applyProtection="1">
      <alignment horizontal="left" vertical="center"/>
    </xf>
    <xf numFmtId="0" fontId="19"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20" fillId="4" borderId="7" xfId="0" applyFont="1" applyFill="1" applyBorder="1" applyAlignment="1" applyProtection="1">
      <alignment horizontal="center" vertical="center"/>
    </xf>
    <xf numFmtId="0" fontId="20" fillId="4" borderId="8" xfId="0" applyFont="1" applyFill="1" applyBorder="1" applyAlignment="1" applyProtection="1">
      <alignment horizontal="left" vertical="center"/>
    </xf>
    <xf numFmtId="0" fontId="0" fillId="4" borderId="8" xfId="0" applyFont="1" applyFill="1" applyBorder="1" applyAlignment="1" applyProtection="1">
      <alignment vertical="center"/>
    </xf>
    <xf numFmtId="0" fontId="20" fillId="4" borderId="8" xfId="0" applyFont="1" applyFill="1" applyBorder="1" applyAlignment="1" applyProtection="1">
      <alignment horizontal="center" vertical="center"/>
    </xf>
    <xf numFmtId="0" fontId="20" fillId="4" borderId="8" xfId="0" applyFont="1" applyFill="1" applyBorder="1" applyAlignment="1" applyProtection="1">
      <alignment horizontal="right" vertical="center"/>
    </xf>
    <xf numFmtId="0" fontId="20" fillId="4" borderId="9" xfId="0" applyFont="1" applyFill="1" applyBorder="1" applyAlignment="1" applyProtection="1">
      <alignment horizontal="center" vertical="center"/>
    </xf>
    <xf numFmtId="0" fontId="21" fillId="0" borderId="17" xfId="0" applyFont="1" applyBorder="1" applyAlignment="1" applyProtection="1">
      <alignment horizontal="center" vertical="center" wrapText="1"/>
    </xf>
    <xf numFmtId="0" fontId="21" fillId="0" borderId="18" xfId="0" applyFont="1" applyBorder="1" applyAlignment="1" applyProtection="1">
      <alignment horizontal="center" vertical="center" wrapText="1"/>
    </xf>
    <xf numFmtId="0" fontId="21"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2" fillId="0" borderId="0" xfId="0" applyFont="1" applyAlignment="1" applyProtection="1">
      <alignment horizontal="left" vertical="center"/>
    </xf>
    <xf numFmtId="0" fontId="22" fillId="0" borderId="0" xfId="0" applyFont="1" applyAlignment="1" applyProtection="1">
      <alignment vertical="center"/>
    </xf>
    <xf numFmtId="4" fontId="22" fillId="0" borderId="0" xfId="0" applyNumberFormat="1" applyFont="1" applyAlignment="1" applyProtection="1">
      <alignment horizontal="right" vertical="center"/>
    </xf>
    <xf numFmtId="4" fontId="22"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18" fillId="0" borderId="15" xfId="0" applyNumberFormat="1" applyFont="1" applyBorder="1" applyAlignment="1" applyProtection="1">
      <alignment vertical="center"/>
    </xf>
    <xf numFmtId="4" fontId="18" fillId="0" borderId="0" xfId="0" applyNumberFormat="1" applyFont="1" applyBorder="1" applyAlignment="1" applyProtection="1">
      <alignment vertical="center"/>
    </xf>
    <xf numFmtId="166" fontId="18" fillId="0" borderId="0" xfId="0" applyNumberFormat="1" applyFont="1" applyBorder="1" applyAlignment="1" applyProtection="1">
      <alignment vertical="center"/>
    </xf>
    <xf numFmtId="4" fontId="18" fillId="0" borderId="16" xfId="0" applyNumberFormat="1" applyFont="1" applyBorder="1" applyAlignment="1" applyProtection="1">
      <alignment vertical="center"/>
    </xf>
    <xf numFmtId="0" fontId="4" fillId="0" borderId="0" xfId="0" applyFont="1" applyAlignment="1">
      <alignment horizontal="left" vertical="center"/>
    </xf>
    <xf numFmtId="0" fontId="23" fillId="0" borderId="0" xfId="1" applyFont="1" applyAlignment="1">
      <alignment horizontal="center" vertical="center"/>
    </xf>
    <xf numFmtId="0" fontId="5" fillId="0" borderId="4" xfId="0" applyFont="1" applyBorder="1" applyAlignment="1" applyProtection="1">
      <alignment vertical="center"/>
    </xf>
    <xf numFmtId="0" fontId="24" fillId="0" borderId="0" xfId="0" applyFont="1" applyAlignment="1" applyProtection="1">
      <alignment vertical="center"/>
    </xf>
    <xf numFmtId="0" fontId="24" fillId="0" borderId="0" xfId="0" applyFont="1" applyAlignment="1" applyProtection="1">
      <alignment horizontal="left" vertical="center" wrapText="1"/>
    </xf>
    <xf numFmtId="0" fontId="25" fillId="0" borderId="0" xfId="0" applyFont="1" applyAlignment="1" applyProtection="1">
      <alignment vertical="center"/>
    </xf>
    <xf numFmtId="4" fontId="25"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6" fillId="0" borderId="20" xfId="0" applyNumberFormat="1" applyFont="1" applyBorder="1" applyAlignment="1" applyProtection="1">
      <alignment vertical="center"/>
    </xf>
    <xf numFmtId="4" fontId="26" fillId="0" borderId="21" xfId="0" applyNumberFormat="1" applyFont="1" applyBorder="1" applyAlignment="1" applyProtection="1">
      <alignment vertical="center"/>
    </xf>
    <xf numFmtId="166" fontId="26" fillId="0" borderId="21" xfId="0" applyNumberFormat="1" applyFont="1" applyBorder="1" applyAlignment="1" applyProtection="1">
      <alignment vertical="center"/>
    </xf>
    <xf numFmtId="4" fontId="26" fillId="0" borderId="22" xfId="0" applyNumberFormat="1" applyFont="1" applyBorder="1" applyAlignment="1" applyProtection="1">
      <alignment vertical="center"/>
    </xf>
    <xf numFmtId="0" fontId="5" fillId="0" borderId="0" xfId="0" applyFont="1" applyAlignment="1">
      <alignment horizontal="left" vertical="center"/>
    </xf>
    <xf numFmtId="0" fontId="0" fillId="0" borderId="0" xfId="0" applyProtection="1">
      <protection locked="0"/>
    </xf>
    <xf numFmtId="0" fontId="0" fillId="0" borderId="2" xfId="0" applyBorder="1"/>
    <xf numFmtId="0" fontId="0" fillId="0" borderId="3" xfId="0" applyBorder="1"/>
    <xf numFmtId="0" fontId="0" fillId="0" borderId="3" xfId="0" applyBorder="1" applyProtection="1">
      <protection locked="0"/>
    </xf>
    <xf numFmtId="0" fontId="12" fillId="0" borderId="0" xfId="0" applyFont="1" applyAlignment="1">
      <alignment horizontal="left" vertical="center"/>
    </xf>
    <xf numFmtId="0" fontId="27" fillId="0" borderId="0" xfId="0" applyFont="1" applyAlignment="1">
      <alignment horizontal="left" vertical="center"/>
    </xf>
    <xf numFmtId="0" fontId="1" fillId="0" borderId="0" xfId="0" applyFont="1" applyAlignment="1">
      <alignment horizontal="left" vertical="center"/>
    </xf>
    <xf numFmtId="0" fontId="0" fillId="0" borderId="0" xfId="0" applyFont="1" applyAlignment="1" applyProtection="1">
      <alignment vertical="center"/>
      <protection locked="0"/>
    </xf>
    <xf numFmtId="0" fontId="0" fillId="0" borderId="4" xfId="0" applyBorder="1" applyAlignment="1">
      <alignment vertical="center"/>
    </xf>
    <xf numFmtId="0" fontId="3" fillId="0" borderId="0" xfId="0" applyFont="1" applyAlignment="1">
      <alignment horizontal="left" vertical="center" wrapText="1"/>
    </xf>
    <xf numFmtId="0" fontId="2" fillId="0" borderId="0" xfId="0" applyFont="1" applyAlignment="1">
      <alignment horizontal="left" vertical="center"/>
    </xf>
    <xf numFmtId="0" fontId="1" fillId="0" borderId="0" xfId="0" applyFont="1" applyAlignment="1" applyProtection="1">
      <alignment horizontal="left" vertical="center"/>
      <protection locked="0"/>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2" fillId="0" borderId="0" xfId="0" applyFont="1" applyAlignment="1">
      <alignment horizontal="left" vertical="center" wrapText="1"/>
    </xf>
    <xf numFmtId="0" fontId="0" fillId="0" borderId="0" xfId="0" applyFont="1" applyAlignment="1" applyProtection="1">
      <alignment vertical="center" wrapText="1"/>
      <protection locked="0"/>
    </xf>
    <xf numFmtId="0" fontId="0" fillId="0" borderId="4" xfId="0" applyBorder="1" applyAlignment="1">
      <alignment vertical="center" wrapText="1"/>
    </xf>
    <xf numFmtId="0" fontId="0" fillId="0" borderId="13" xfId="0" applyFont="1" applyBorder="1" applyAlignment="1">
      <alignment vertical="center"/>
    </xf>
    <xf numFmtId="0" fontId="0" fillId="0" borderId="13" xfId="0" applyFont="1" applyBorder="1" applyAlignment="1" applyProtection="1">
      <alignment vertical="center"/>
      <protection locked="0"/>
    </xf>
    <xf numFmtId="0" fontId="16" fillId="0" borderId="0" xfId="0" applyFont="1" applyAlignment="1">
      <alignment horizontal="left" vertical="center"/>
    </xf>
    <xf numFmtId="4" fontId="22" fillId="0" borderId="0" xfId="0" applyNumberFormat="1"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right" vertical="center"/>
      <protection locked="0"/>
    </xf>
    <xf numFmtId="0" fontId="19"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pplyProtection="1">
      <alignment horizontal="right" vertical="center"/>
      <protection locked="0"/>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0" fontId="0" fillId="4" borderId="8" xfId="0" applyFont="1" applyFill="1" applyBorder="1" applyAlignment="1" applyProtection="1">
      <alignment vertical="center"/>
      <protection locked="0"/>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11"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20" fillId="4" borderId="0" xfId="0" applyFont="1" applyFill="1" applyAlignment="1" applyProtection="1">
      <alignment horizontal="left" vertical="center"/>
    </xf>
    <xf numFmtId="0" fontId="0" fillId="4" borderId="0" xfId="0" applyFont="1" applyFill="1" applyAlignment="1" applyProtection="1">
      <alignment vertical="center"/>
    </xf>
    <xf numFmtId="0" fontId="0" fillId="4" borderId="0" xfId="0" applyFont="1" applyFill="1" applyAlignment="1" applyProtection="1">
      <alignment vertical="center"/>
      <protection locked="0"/>
    </xf>
    <xf numFmtId="0" fontId="20" fillId="4" borderId="0" xfId="0" applyFont="1" applyFill="1" applyAlignment="1" applyProtection="1">
      <alignment horizontal="right" vertical="center"/>
    </xf>
    <xf numFmtId="0" fontId="28"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0" fontId="6" fillId="0" borderId="21" xfId="0" applyFont="1" applyBorder="1" applyAlignment="1" applyProtection="1">
      <alignment vertical="center"/>
      <protection locked="0"/>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0" fontId="7" fillId="0" borderId="21" xfId="0" applyFont="1" applyBorder="1" applyAlignment="1" applyProtection="1">
      <alignment vertical="center"/>
      <protection locked="0"/>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0" fillId="4" borderId="17" xfId="0" applyFont="1" applyFill="1" applyBorder="1" applyAlignment="1" applyProtection="1">
      <alignment horizontal="center" vertical="center" wrapText="1"/>
    </xf>
    <xf numFmtId="0" fontId="20" fillId="4" borderId="18" xfId="0" applyFont="1" applyFill="1" applyBorder="1" applyAlignment="1" applyProtection="1">
      <alignment horizontal="center" vertical="center" wrapText="1"/>
    </xf>
    <xf numFmtId="0" fontId="20" fillId="4" borderId="18" xfId="0" applyFont="1" applyFill="1" applyBorder="1" applyAlignment="1" applyProtection="1">
      <alignment horizontal="center" vertical="center" wrapText="1"/>
      <protection locked="0"/>
    </xf>
    <xf numFmtId="0" fontId="20"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2" fillId="0" borderId="0" xfId="0" applyNumberFormat="1" applyFont="1" applyAlignment="1" applyProtection="1"/>
    <xf numFmtId="0" fontId="0" fillId="0" borderId="13" xfId="0" applyBorder="1" applyAlignment="1" applyProtection="1">
      <alignment vertical="center"/>
    </xf>
    <xf numFmtId="166" fontId="29" fillId="0" borderId="13" xfId="0" applyNumberFormat="1" applyFont="1" applyBorder="1" applyAlignment="1" applyProtection="1"/>
    <xf numFmtId="166" fontId="29" fillId="0" borderId="14" xfId="0" applyNumberFormat="1" applyFont="1" applyBorder="1" applyAlignment="1" applyProtection="1"/>
    <xf numFmtId="4" fontId="30"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0" fillId="0" borderId="23" xfId="0" applyFont="1" applyBorder="1" applyAlignment="1" applyProtection="1">
      <alignment horizontal="center" vertical="center"/>
    </xf>
    <xf numFmtId="49" fontId="20" fillId="0" borderId="23" xfId="0" applyNumberFormat="1" applyFont="1" applyBorder="1" applyAlignment="1" applyProtection="1">
      <alignment horizontal="left" vertical="center" wrapText="1"/>
    </xf>
    <xf numFmtId="0" fontId="20" fillId="0" borderId="23" xfId="0" applyFont="1" applyBorder="1" applyAlignment="1" applyProtection="1">
      <alignment horizontal="left" vertical="center" wrapText="1"/>
    </xf>
    <xf numFmtId="0" fontId="20" fillId="0" borderId="23" xfId="0" applyFont="1" applyBorder="1" applyAlignment="1" applyProtection="1">
      <alignment horizontal="center" vertical="center" wrapText="1"/>
    </xf>
    <xf numFmtId="167" fontId="20" fillId="0" borderId="23" xfId="0" applyNumberFormat="1" applyFont="1" applyBorder="1" applyAlignment="1" applyProtection="1">
      <alignment vertical="center"/>
    </xf>
    <xf numFmtId="4" fontId="20" fillId="2" borderId="23" xfId="0" applyNumberFormat="1" applyFont="1" applyFill="1" applyBorder="1" applyAlignment="1" applyProtection="1">
      <alignment vertical="center"/>
      <protection locked="0"/>
    </xf>
    <xf numFmtId="4" fontId="20" fillId="0" borderId="23" xfId="0" applyNumberFormat="1" applyFont="1" applyBorder="1" applyAlignment="1" applyProtection="1">
      <alignment vertical="center"/>
    </xf>
    <xf numFmtId="0" fontId="21" fillId="2" borderId="15" xfId="0" applyFont="1" applyFill="1" applyBorder="1" applyAlignment="1" applyProtection="1">
      <alignment horizontal="left" vertical="center"/>
      <protection locked="0"/>
    </xf>
    <xf numFmtId="0" fontId="21" fillId="0" borderId="0" xfId="0" applyFont="1" applyBorder="1" applyAlignment="1" applyProtection="1">
      <alignment horizontal="center" vertical="center"/>
    </xf>
    <xf numFmtId="166" fontId="21" fillId="0" borderId="0" xfId="0" applyNumberFormat="1" applyFont="1" applyBorder="1" applyAlignment="1" applyProtection="1">
      <alignment vertical="center"/>
    </xf>
    <xf numFmtId="166" fontId="21" fillId="0" borderId="16" xfId="0" applyNumberFormat="1" applyFont="1" applyBorder="1" applyAlignment="1" applyProtection="1">
      <alignment vertical="center"/>
    </xf>
    <xf numFmtId="0" fontId="20" fillId="0" borderId="0" xfId="0" applyFont="1" applyAlignment="1">
      <alignment horizontal="left" vertical="center"/>
    </xf>
    <xf numFmtId="4" fontId="0" fillId="0" borderId="0" xfId="0" applyNumberFormat="1" applyFont="1" applyAlignment="1">
      <alignment vertical="center"/>
    </xf>
    <xf numFmtId="0" fontId="31" fillId="0" borderId="0" xfId="0" applyFont="1" applyAlignment="1" applyProtection="1">
      <alignment horizontal="left" vertical="center"/>
    </xf>
    <xf numFmtId="0" fontId="32" fillId="0" borderId="0" xfId="0" applyFont="1" applyAlignment="1" applyProtection="1">
      <alignment vertical="center" wrapText="1"/>
    </xf>
    <xf numFmtId="0" fontId="0" fillId="0" borderId="15" xfId="0" applyFont="1" applyBorder="1" applyAlignment="1" applyProtection="1">
      <alignment vertical="center"/>
    </xf>
    <xf numFmtId="0" fontId="0" fillId="0" borderId="0" xfId="0" applyBorder="1" applyAlignment="1" applyProtection="1">
      <alignment vertical="center"/>
    </xf>
    <xf numFmtId="0" fontId="33" fillId="0" borderId="23" xfId="0" applyFont="1" applyBorder="1" applyAlignment="1" applyProtection="1">
      <alignment horizontal="center" vertical="center"/>
    </xf>
    <xf numFmtId="49" fontId="33" fillId="0" borderId="23" xfId="0" applyNumberFormat="1"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23" xfId="0" applyFont="1" applyBorder="1" applyAlignment="1" applyProtection="1">
      <alignment horizontal="center" vertical="center" wrapText="1"/>
    </xf>
    <xf numFmtId="167" fontId="33" fillId="0" borderId="23" xfId="0" applyNumberFormat="1" applyFont="1" applyBorder="1" applyAlignment="1" applyProtection="1">
      <alignment vertical="center"/>
    </xf>
    <xf numFmtId="4" fontId="33" fillId="2" borderId="23" xfId="0" applyNumberFormat="1" applyFont="1" applyFill="1" applyBorder="1" applyAlignment="1" applyProtection="1">
      <alignment vertical="center"/>
      <protection locked="0"/>
    </xf>
    <xf numFmtId="4" fontId="33" fillId="0" borderId="23" xfId="0" applyNumberFormat="1" applyFont="1" applyBorder="1" applyAlignment="1" applyProtection="1">
      <alignment vertical="center"/>
    </xf>
    <xf numFmtId="0" fontId="34" fillId="0" borderId="4" xfId="0" applyFont="1" applyBorder="1" applyAlignment="1">
      <alignment vertical="center"/>
    </xf>
    <xf numFmtId="0" fontId="33" fillId="2" borderId="15" xfId="0" applyFont="1" applyFill="1" applyBorder="1" applyAlignment="1" applyProtection="1">
      <alignment horizontal="left" vertical="center"/>
      <protection locked="0"/>
    </xf>
    <xf numFmtId="0" fontId="33" fillId="0" borderId="0" xfId="0" applyFont="1" applyBorder="1" applyAlignment="1" applyProtection="1">
      <alignment horizontal="center" vertical="center"/>
    </xf>
    <xf numFmtId="0" fontId="9" fillId="0" borderId="4"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0" fillId="0" borderId="20" xfId="0" applyFont="1" applyBorder="1" applyAlignment="1" applyProtection="1">
      <alignment vertical="center"/>
    </xf>
    <xf numFmtId="0" fontId="0" fillId="0" borderId="21" xfId="0" applyBorder="1" applyAlignment="1" applyProtection="1">
      <alignment vertical="center"/>
    </xf>
    <xf numFmtId="0" fontId="0" fillId="0" borderId="21" xfId="0" applyFont="1" applyBorder="1" applyAlignment="1" applyProtection="1">
      <alignment vertical="center"/>
    </xf>
    <xf numFmtId="0" fontId="0" fillId="0" borderId="22" xfId="0" applyFont="1" applyBorder="1" applyAlignment="1" applyProtection="1">
      <alignment vertical="center"/>
    </xf>
    <xf numFmtId="0" fontId="0" fillId="0" borderId="0" xfId="0" applyAlignment="1">
      <alignment vertical="top"/>
    </xf>
    <xf numFmtId="0" fontId="35" fillId="0" borderId="24" xfId="0" applyFont="1" applyBorder="1" applyAlignment="1">
      <alignment vertical="center" wrapText="1"/>
    </xf>
    <xf numFmtId="0" fontId="35" fillId="0" borderId="25" xfId="0" applyFont="1" applyBorder="1" applyAlignment="1">
      <alignment vertical="center" wrapText="1"/>
    </xf>
    <xf numFmtId="0" fontId="35" fillId="0" borderId="26" xfId="0" applyFont="1" applyBorder="1" applyAlignment="1">
      <alignment vertical="center" wrapText="1"/>
    </xf>
    <xf numFmtId="0" fontId="35" fillId="0" borderId="27" xfId="0" applyFont="1" applyBorder="1" applyAlignment="1">
      <alignment horizontal="center" vertical="center" wrapText="1"/>
    </xf>
    <xf numFmtId="0" fontId="36" fillId="0" borderId="1"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7" xfId="0" applyFont="1" applyBorder="1" applyAlignment="1">
      <alignment vertical="center" wrapText="1"/>
    </xf>
    <xf numFmtId="0" fontId="37" fillId="0" borderId="29" xfId="0" applyFont="1" applyBorder="1" applyAlignment="1">
      <alignment horizontal="left" wrapText="1"/>
    </xf>
    <xf numFmtId="0" fontId="35" fillId="0" borderId="28" xfId="0" applyFont="1" applyBorder="1" applyAlignment="1">
      <alignment vertical="center" wrapText="1"/>
    </xf>
    <xf numFmtId="0" fontId="37" fillId="0" borderId="1" xfId="0" applyFont="1" applyBorder="1" applyAlignment="1">
      <alignment horizontal="left" vertical="center" wrapText="1"/>
    </xf>
    <xf numFmtId="0" fontId="38" fillId="0" borderId="1" xfId="0" applyFont="1" applyBorder="1" applyAlignment="1">
      <alignment horizontal="left" vertical="center" wrapText="1"/>
    </xf>
    <xf numFmtId="0" fontId="38" fillId="0" borderId="27" xfId="0" applyFont="1" applyBorder="1" applyAlignment="1">
      <alignment vertical="center" wrapText="1"/>
    </xf>
    <xf numFmtId="0" fontId="38" fillId="0" borderId="1" xfId="0" applyFont="1" applyBorder="1" applyAlignment="1">
      <alignment vertical="center" wrapText="1"/>
    </xf>
    <xf numFmtId="0" fontId="38" fillId="0" borderId="1" xfId="0" applyFont="1" applyBorder="1" applyAlignment="1">
      <alignment horizontal="left" vertical="center"/>
    </xf>
    <xf numFmtId="0" fontId="38" fillId="0" borderId="1" xfId="0" applyFont="1" applyBorder="1" applyAlignment="1">
      <alignment vertical="center"/>
    </xf>
    <xf numFmtId="49" fontId="38" fillId="0" borderId="1" xfId="0" applyNumberFormat="1" applyFont="1" applyBorder="1" applyAlignment="1">
      <alignment horizontal="left" vertical="center" wrapText="1"/>
    </xf>
    <xf numFmtId="49" fontId="38" fillId="0" borderId="1" xfId="0" applyNumberFormat="1" applyFont="1" applyBorder="1" applyAlignment="1">
      <alignment vertical="center" wrapText="1"/>
    </xf>
    <xf numFmtId="0" fontId="35" fillId="0" borderId="30" xfId="0" applyFont="1" applyBorder="1" applyAlignment="1">
      <alignment vertical="center" wrapText="1"/>
    </xf>
    <xf numFmtId="0" fontId="39" fillId="0" borderId="29" xfId="0" applyFont="1" applyBorder="1" applyAlignment="1">
      <alignment vertical="center" wrapText="1"/>
    </xf>
    <xf numFmtId="0" fontId="35" fillId="0" borderId="31" xfId="0" applyFont="1" applyBorder="1" applyAlignment="1">
      <alignment vertical="center" wrapText="1"/>
    </xf>
    <xf numFmtId="0" fontId="35" fillId="0" borderId="1" xfId="0" applyFont="1" applyBorder="1" applyAlignment="1">
      <alignment vertical="top"/>
    </xf>
    <xf numFmtId="0" fontId="35" fillId="0" borderId="0" xfId="0" applyFont="1" applyAlignment="1">
      <alignment vertical="top"/>
    </xf>
    <xf numFmtId="0" fontId="35" fillId="0" borderId="24" xfId="0" applyFont="1" applyBorder="1" applyAlignment="1">
      <alignment horizontal="left" vertical="center"/>
    </xf>
    <xf numFmtId="0" fontId="35" fillId="0" borderId="25" xfId="0" applyFont="1" applyBorder="1" applyAlignment="1">
      <alignment horizontal="left" vertical="center"/>
    </xf>
    <xf numFmtId="0" fontId="35" fillId="0" borderId="26" xfId="0" applyFont="1" applyBorder="1" applyAlignment="1">
      <alignment horizontal="left" vertical="center"/>
    </xf>
    <xf numFmtId="0" fontId="35" fillId="0" borderId="27" xfId="0" applyFont="1" applyBorder="1" applyAlignment="1">
      <alignment horizontal="left" vertical="center"/>
    </xf>
    <xf numFmtId="0" fontId="36" fillId="0" borderId="1" xfId="0" applyFont="1" applyBorder="1" applyAlignment="1">
      <alignment horizontal="center" vertical="center"/>
    </xf>
    <xf numFmtId="0" fontId="35" fillId="0" borderId="28" xfId="0" applyFont="1" applyBorder="1" applyAlignment="1">
      <alignment horizontal="left" vertical="center"/>
    </xf>
    <xf numFmtId="0" fontId="37" fillId="0" borderId="1" xfId="0" applyFont="1" applyBorder="1" applyAlignment="1">
      <alignment horizontal="left" vertical="center"/>
    </xf>
    <xf numFmtId="0" fontId="40" fillId="0" borderId="0" xfId="0" applyFont="1" applyAlignment="1">
      <alignment horizontal="left" vertical="center"/>
    </xf>
    <xf numFmtId="0" fontId="37" fillId="0" borderId="29" xfId="0" applyFont="1" applyBorder="1" applyAlignment="1">
      <alignment horizontal="left" vertical="center"/>
    </xf>
    <xf numFmtId="0" fontId="37" fillId="0" borderId="29" xfId="0" applyFont="1" applyBorder="1" applyAlignment="1">
      <alignment horizontal="center" vertical="center"/>
    </xf>
    <xf numFmtId="0" fontId="40" fillId="0" borderId="29" xfId="0" applyFont="1" applyBorder="1" applyAlignment="1">
      <alignment horizontal="left" vertical="center"/>
    </xf>
    <xf numFmtId="0" fontId="41" fillId="0" borderId="1" xfId="0" applyFont="1" applyBorder="1" applyAlignment="1">
      <alignment horizontal="left" vertical="center"/>
    </xf>
    <xf numFmtId="0" fontId="38" fillId="0" borderId="0" xfId="0" applyFont="1" applyAlignment="1">
      <alignment horizontal="left" vertical="center"/>
    </xf>
    <xf numFmtId="0" fontId="38" fillId="0" borderId="1" xfId="0" applyFont="1" applyBorder="1" applyAlignment="1">
      <alignment horizontal="center" vertical="center"/>
    </xf>
    <xf numFmtId="0" fontId="38" fillId="0" borderId="27" xfId="0" applyFont="1" applyBorder="1" applyAlignment="1">
      <alignment horizontal="left" vertical="center"/>
    </xf>
    <xf numFmtId="0" fontId="38" fillId="0" borderId="1" xfId="0" applyFont="1" applyFill="1" applyBorder="1" applyAlignment="1">
      <alignment horizontal="left" vertical="center"/>
    </xf>
    <xf numFmtId="0" fontId="38" fillId="0" borderId="1" xfId="0" applyFont="1" applyFill="1" applyBorder="1" applyAlignment="1">
      <alignment horizontal="center" vertical="center"/>
    </xf>
    <xf numFmtId="0" fontId="35" fillId="0" borderId="30" xfId="0" applyFont="1" applyBorder="1" applyAlignment="1">
      <alignment horizontal="left" vertical="center"/>
    </xf>
    <xf numFmtId="0" fontId="39" fillId="0" borderId="29" xfId="0" applyFont="1" applyBorder="1" applyAlignment="1">
      <alignment horizontal="left" vertical="center"/>
    </xf>
    <xf numFmtId="0" fontId="35" fillId="0" borderId="31" xfId="0" applyFont="1" applyBorder="1" applyAlignment="1">
      <alignment horizontal="left" vertical="center"/>
    </xf>
    <xf numFmtId="0" fontId="35" fillId="0" borderId="1" xfId="0" applyFont="1" applyBorder="1" applyAlignment="1">
      <alignment horizontal="left" vertical="center"/>
    </xf>
    <xf numFmtId="0" fontId="39" fillId="0" borderId="1" xfId="0" applyFont="1" applyBorder="1" applyAlignment="1">
      <alignment horizontal="left" vertical="center"/>
    </xf>
    <xf numFmtId="0" fontId="40" fillId="0" borderId="1" xfId="0" applyFont="1" applyBorder="1" applyAlignment="1">
      <alignment horizontal="left" vertical="center"/>
    </xf>
    <xf numFmtId="0" fontId="38" fillId="0" borderId="29" xfId="0" applyFont="1" applyBorder="1" applyAlignment="1">
      <alignment horizontal="left" vertical="center"/>
    </xf>
    <xf numFmtId="0" fontId="35" fillId="0" borderId="1" xfId="0" applyFont="1" applyBorder="1" applyAlignment="1">
      <alignment horizontal="left" vertical="center" wrapText="1"/>
    </xf>
    <xf numFmtId="0" fontId="38" fillId="0" borderId="1" xfId="0" applyFont="1" applyBorder="1" applyAlignment="1">
      <alignment horizontal="center" vertical="center" wrapText="1"/>
    </xf>
    <xf numFmtId="0" fontId="35" fillId="0" borderId="24" xfId="0" applyFont="1" applyBorder="1" applyAlignment="1">
      <alignment horizontal="left" vertical="center" wrapText="1"/>
    </xf>
    <xf numFmtId="0" fontId="35" fillId="0" borderId="25" xfId="0" applyFont="1" applyBorder="1" applyAlignment="1">
      <alignment horizontal="left" vertical="center" wrapText="1"/>
    </xf>
    <xf numFmtId="0" fontId="35" fillId="0" borderId="26" xfId="0" applyFont="1" applyBorder="1" applyAlignment="1">
      <alignment horizontal="left" vertical="center" wrapText="1"/>
    </xf>
    <xf numFmtId="0" fontId="35" fillId="0" borderId="27" xfId="0" applyFont="1" applyBorder="1" applyAlignment="1">
      <alignment horizontal="left" vertical="center" wrapText="1"/>
    </xf>
    <xf numFmtId="0" fontId="35" fillId="0" borderId="28" xfId="0" applyFont="1" applyBorder="1" applyAlignment="1">
      <alignment horizontal="left" vertical="center" wrapText="1"/>
    </xf>
    <xf numFmtId="0" fontId="40" fillId="0" borderId="27" xfId="0" applyFont="1" applyBorder="1" applyAlignment="1">
      <alignment horizontal="left" vertical="center" wrapText="1"/>
    </xf>
    <xf numFmtId="0" fontId="40" fillId="0" borderId="28" xfId="0" applyFont="1" applyBorder="1" applyAlignment="1">
      <alignment horizontal="left" vertical="center" wrapText="1"/>
    </xf>
    <xf numFmtId="0" fontId="38" fillId="0" borderId="27" xfId="0" applyFont="1" applyBorder="1" applyAlignment="1">
      <alignment horizontal="left" vertical="center" wrapText="1"/>
    </xf>
    <xf numFmtId="0" fontId="38" fillId="0" borderId="28" xfId="0" applyFont="1" applyBorder="1" applyAlignment="1">
      <alignment horizontal="left" vertical="center" wrapText="1"/>
    </xf>
    <xf numFmtId="0" fontId="38" fillId="0" borderId="28" xfId="0" applyFont="1" applyBorder="1" applyAlignment="1">
      <alignment horizontal="left" vertical="center"/>
    </xf>
    <xf numFmtId="0" fontId="38" fillId="0" borderId="30" xfId="0" applyFont="1" applyBorder="1" applyAlignment="1">
      <alignment horizontal="left" vertical="center" wrapText="1"/>
    </xf>
    <xf numFmtId="0" fontId="38" fillId="0" borderId="29" xfId="0" applyFont="1" applyBorder="1" applyAlignment="1">
      <alignment horizontal="left" vertical="center" wrapText="1"/>
    </xf>
    <xf numFmtId="0" fontId="38" fillId="0" borderId="31" xfId="0" applyFont="1" applyBorder="1" applyAlignment="1">
      <alignment horizontal="left" vertical="center" wrapText="1"/>
    </xf>
    <xf numFmtId="0" fontId="38" fillId="0" borderId="1" xfId="0" applyFont="1" applyBorder="1" applyAlignment="1">
      <alignment horizontal="left" vertical="top"/>
    </xf>
    <xf numFmtId="0" fontId="38" fillId="0" borderId="1" xfId="0" applyFont="1" applyBorder="1" applyAlignment="1">
      <alignment horizontal="center" vertical="top"/>
    </xf>
    <xf numFmtId="0" fontId="38" fillId="0" borderId="30" xfId="0" applyFont="1" applyBorder="1" applyAlignment="1">
      <alignment horizontal="left" vertical="center"/>
    </xf>
    <xf numFmtId="0" fontId="38" fillId="0" borderId="31" xfId="0" applyFont="1" applyBorder="1" applyAlignment="1">
      <alignment horizontal="left" vertical="center"/>
    </xf>
    <xf numFmtId="0" fontId="40" fillId="0" borderId="0" xfId="0" applyFont="1" applyAlignment="1">
      <alignment vertical="center"/>
    </xf>
    <xf numFmtId="0" fontId="37" fillId="0" borderId="1" xfId="0" applyFont="1" applyBorder="1" applyAlignment="1">
      <alignment vertical="center"/>
    </xf>
    <xf numFmtId="0" fontId="40" fillId="0" borderId="29" xfId="0" applyFont="1" applyBorder="1" applyAlignment="1">
      <alignment vertical="center"/>
    </xf>
    <xf numFmtId="0" fontId="37" fillId="0" borderId="29" xfId="0" applyFont="1" applyBorder="1" applyAlignment="1">
      <alignment vertical="center"/>
    </xf>
    <xf numFmtId="0" fontId="0" fillId="0" borderId="1" xfId="0" applyBorder="1" applyAlignment="1">
      <alignment vertical="top"/>
    </xf>
    <xf numFmtId="49" fontId="38" fillId="0" borderId="1" xfId="0" applyNumberFormat="1" applyFont="1" applyBorder="1" applyAlignment="1">
      <alignment horizontal="left" vertical="center"/>
    </xf>
    <xf numFmtId="0" fontId="0" fillId="0" borderId="29" xfId="0" applyBorder="1" applyAlignment="1">
      <alignment vertical="top"/>
    </xf>
    <xf numFmtId="0" fontId="37" fillId="0" borderId="29" xfId="0" applyFont="1" applyBorder="1" applyAlignment="1">
      <alignment horizontal="left"/>
    </xf>
    <xf numFmtId="0" fontId="40" fillId="0" borderId="29" xfId="0" applyFont="1" applyBorder="1" applyAlignment="1"/>
    <xf numFmtId="0" fontId="35" fillId="0" borderId="27" xfId="0" applyFont="1" applyBorder="1" applyAlignment="1">
      <alignment vertical="top"/>
    </xf>
    <xf numFmtId="0" fontId="35" fillId="0" borderId="28" xfId="0" applyFont="1" applyBorder="1" applyAlignment="1">
      <alignment vertical="top"/>
    </xf>
    <xf numFmtId="0" fontId="35" fillId="0" borderId="1" xfId="0" applyFont="1" applyBorder="1" applyAlignment="1">
      <alignment horizontal="center" vertical="center"/>
    </xf>
    <xf numFmtId="0" fontId="35" fillId="0" borderId="1" xfId="0" applyFont="1" applyBorder="1" applyAlignment="1">
      <alignment horizontal="left" vertical="top"/>
    </xf>
    <xf numFmtId="0" fontId="35" fillId="0" borderId="30" xfId="0" applyFont="1" applyBorder="1" applyAlignment="1">
      <alignment vertical="top"/>
    </xf>
    <xf numFmtId="0" fontId="35" fillId="0" borderId="29" xfId="0" applyFont="1" applyBorder="1" applyAlignment="1">
      <alignment vertical="top"/>
    </xf>
    <xf numFmtId="0" fontId="35" fillId="0" borderId="31" xfId="0" applyFont="1" applyBorder="1" applyAlignment="1">
      <alignment vertical="top"/>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styles" Target="styles.xml" /><Relationship Id="rId5" Type="http://schemas.openxmlformats.org/officeDocument/2006/relationships/theme" Target="theme/theme1.xml" /><Relationship Id="rId6" Type="http://schemas.openxmlformats.org/officeDocument/2006/relationships/calcChain" Target="calcChain.xml" /><Relationship Id="rId7"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5" t="s">
        <v>0</v>
      </c>
      <c r="AZ1" s="15" t="s">
        <v>1</v>
      </c>
      <c r="BA1" s="15" t="s">
        <v>2</v>
      </c>
      <c r="BB1" s="15" t="s">
        <v>3</v>
      </c>
      <c r="BT1" s="15" t="s">
        <v>4</v>
      </c>
      <c r="BU1" s="15" t="s">
        <v>4</v>
      </c>
      <c r="BV1" s="15" t="s">
        <v>5</v>
      </c>
    </row>
    <row r="2" s="1" customFormat="1" ht="36.96" customHeight="1">
      <c r="AR2" s="1"/>
      <c r="AS2" s="1"/>
      <c r="AT2" s="1"/>
      <c r="AU2" s="1"/>
      <c r="AV2" s="1"/>
      <c r="AW2" s="1"/>
      <c r="AX2" s="1"/>
      <c r="AY2" s="1"/>
      <c r="AZ2" s="1"/>
      <c r="BA2" s="1"/>
      <c r="BB2" s="1"/>
      <c r="BC2" s="1"/>
      <c r="BD2" s="1"/>
      <c r="BE2" s="1"/>
      <c r="BS2" s="16" t="s">
        <v>6</v>
      </c>
      <c r="BT2" s="16" t="s">
        <v>7</v>
      </c>
    </row>
    <row r="3" s="1" customFormat="1" ht="6.96" customHeight="1">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9"/>
      <c r="BS3" s="16" t="s">
        <v>6</v>
      </c>
      <c r="BT3" s="16" t="s">
        <v>8</v>
      </c>
    </row>
    <row r="4" s="1" customFormat="1" ht="24.96" customHeight="1">
      <c r="B4" s="20"/>
      <c r="C4" s="21"/>
      <c r="D4" s="22" t="s">
        <v>9</v>
      </c>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19"/>
      <c r="AS4" s="23" t="s">
        <v>10</v>
      </c>
      <c r="BE4" s="24" t="s">
        <v>11</v>
      </c>
      <c r="BS4" s="16" t="s">
        <v>12</v>
      </c>
    </row>
    <row r="5" s="1" customFormat="1" ht="12" customHeight="1">
      <c r="B5" s="20"/>
      <c r="C5" s="21"/>
      <c r="D5" s="25" t="s">
        <v>13</v>
      </c>
      <c r="E5" s="21"/>
      <c r="F5" s="21"/>
      <c r="G5" s="21"/>
      <c r="H5" s="21"/>
      <c r="I5" s="21"/>
      <c r="J5" s="21"/>
      <c r="K5" s="26" t="s">
        <v>14</v>
      </c>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19"/>
      <c r="BE5" s="27" t="s">
        <v>15</v>
      </c>
      <c r="BS5" s="16" t="s">
        <v>6</v>
      </c>
    </row>
    <row r="6" s="1" customFormat="1" ht="36.96" customHeight="1">
      <c r="B6" s="20"/>
      <c r="C6" s="21"/>
      <c r="D6" s="28" t="s">
        <v>16</v>
      </c>
      <c r="E6" s="21"/>
      <c r="F6" s="21"/>
      <c r="G6" s="21"/>
      <c r="H6" s="21"/>
      <c r="I6" s="21"/>
      <c r="J6" s="21"/>
      <c r="K6" s="29" t="s">
        <v>17</v>
      </c>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19"/>
      <c r="BE6" s="30"/>
      <c r="BS6" s="16" t="s">
        <v>6</v>
      </c>
    </row>
    <row r="7" s="1" customFormat="1" ht="12" customHeight="1">
      <c r="B7" s="20"/>
      <c r="C7" s="21"/>
      <c r="D7" s="31" t="s">
        <v>18</v>
      </c>
      <c r="E7" s="21"/>
      <c r="F7" s="21"/>
      <c r="G7" s="21"/>
      <c r="H7" s="21"/>
      <c r="I7" s="21"/>
      <c r="J7" s="21"/>
      <c r="K7" s="26" t="s">
        <v>19</v>
      </c>
      <c r="L7" s="21"/>
      <c r="M7" s="21"/>
      <c r="N7" s="21"/>
      <c r="O7" s="21"/>
      <c r="P7" s="21"/>
      <c r="Q7" s="21"/>
      <c r="R7" s="21"/>
      <c r="S7" s="21"/>
      <c r="T7" s="21"/>
      <c r="U7" s="21"/>
      <c r="V7" s="21"/>
      <c r="W7" s="21"/>
      <c r="X7" s="21"/>
      <c r="Y7" s="21"/>
      <c r="Z7" s="21"/>
      <c r="AA7" s="21"/>
      <c r="AB7" s="21"/>
      <c r="AC7" s="21"/>
      <c r="AD7" s="21"/>
      <c r="AE7" s="21"/>
      <c r="AF7" s="21"/>
      <c r="AG7" s="21"/>
      <c r="AH7" s="21"/>
      <c r="AI7" s="21"/>
      <c r="AJ7" s="21"/>
      <c r="AK7" s="31" t="s">
        <v>20</v>
      </c>
      <c r="AL7" s="21"/>
      <c r="AM7" s="21"/>
      <c r="AN7" s="26" t="s">
        <v>19</v>
      </c>
      <c r="AO7" s="21"/>
      <c r="AP7" s="21"/>
      <c r="AQ7" s="21"/>
      <c r="AR7" s="19"/>
      <c r="BE7" s="30"/>
      <c r="BS7" s="16" t="s">
        <v>6</v>
      </c>
    </row>
    <row r="8" s="1" customFormat="1" ht="12" customHeight="1">
      <c r="B8" s="20"/>
      <c r="C8" s="21"/>
      <c r="D8" s="31" t="s">
        <v>21</v>
      </c>
      <c r="E8" s="21"/>
      <c r="F8" s="21"/>
      <c r="G8" s="21"/>
      <c r="H8" s="21"/>
      <c r="I8" s="21"/>
      <c r="J8" s="21"/>
      <c r="K8" s="26" t="s">
        <v>22</v>
      </c>
      <c r="L8" s="21"/>
      <c r="M8" s="21"/>
      <c r="N8" s="21"/>
      <c r="O8" s="21"/>
      <c r="P8" s="21"/>
      <c r="Q8" s="21"/>
      <c r="R8" s="21"/>
      <c r="S8" s="21"/>
      <c r="T8" s="21"/>
      <c r="U8" s="21"/>
      <c r="V8" s="21"/>
      <c r="W8" s="21"/>
      <c r="X8" s="21"/>
      <c r="Y8" s="21"/>
      <c r="Z8" s="21"/>
      <c r="AA8" s="21"/>
      <c r="AB8" s="21"/>
      <c r="AC8" s="21"/>
      <c r="AD8" s="21"/>
      <c r="AE8" s="21"/>
      <c r="AF8" s="21"/>
      <c r="AG8" s="21"/>
      <c r="AH8" s="21"/>
      <c r="AI8" s="21"/>
      <c r="AJ8" s="21"/>
      <c r="AK8" s="31" t="s">
        <v>23</v>
      </c>
      <c r="AL8" s="21"/>
      <c r="AM8" s="21"/>
      <c r="AN8" s="32" t="s">
        <v>24</v>
      </c>
      <c r="AO8" s="21"/>
      <c r="AP8" s="21"/>
      <c r="AQ8" s="21"/>
      <c r="AR8" s="19"/>
      <c r="BE8" s="30"/>
      <c r="BS8" s="16" t="s">
        <v>6</v>
      </c>
    </row>
    <row r="9" s="1" customFormat="1" ht="14.4" customHeight="1">
      <c r="B9" s="20"/>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19"/>
      <c r="BE9" s="30"/>
      <c r="BS9" s="16" t="s">
        <v>6</v>
      </c>
    </row>
    <row r="10" s="1" customFormat="1" ht="12" customHeight="1">
      <c r="B10" s="20"/>
      <c r="C10" s="21"/>
      <c r="D10" s="31" t="s">
        <v>25</v>
      </c>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31" t="s">
        <v>26</v>
      </c>
      <c r="AL10" s="21"/>
      <c r="AM10" s="21"/>
      <c r="AN10" s="26" t="s">
        <v>19</v>
      </c>
      <c r="AO10" s="21"/>
      <c r="AP10" s="21"/>
      <c r="AQ10" s="21"/>
      <c r="AR10" s="19"/>
      <c r="BE10" s="30"/>
      <c r="BS10" s="16" t="s">
        <v>6</v>
      </c>
    </row>
    <row r="11" s="1" customFormat="1" ht="18.48" customHeight="1">
      <c r="B11" s="20"/>
      <c r="C11" s="21"/>
      <c r="D11" s="21"/>
      <c r="E11" s="26" t="s">
        <v>22</v>
      </c>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31" t="s">
        <v>27</v>
      </c>
      <c r="AL11" s="21"/>
      <c r="AM11" s="21"/>
      <c r="AN11" s="26" t="s">
        <v>19</v>
      </c>
      <c r="AO11" s="21"/>
      <c r="AP11" s="21"/>
      <c r="AQ11" s="21"/>
      <c r="AR11" s="19"/>
      <c r="BE11" s="30"/>
      <c r="BS11" s="16" t="s">
        <v>6</v>
      </c>
    </row>
    <row r="12" s="1" customFormat="1" ht="6.96" customHeight="1">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19"/>
      <c r="BE12" s="30"/>
      <c r="BS12" s="16" t="s">
        <v>6</v>
      </c>
    </row>
    <row r="13" s="1" customFormat="1" ht="12" customHeight="1">
      <c r="B13" s="20"/>
      <c r="C13" s="21"/>
      <c r="D13" s="31" t="s">
        <v>28</v>
      </c>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31" t="s">
        <v>26</v>
      </c>
      <c r="AL13" s="21"/>
      <c r="AM13" s="21"/>
      <c r="AN13" s="33" t="s">
        <v>29</v>
      </c>
      <c r="AO13" s="21"/>
      <c r="AP13" s="21"/>
      <c r="AQ13" s="21"/>
      <c r="AR13" s="19"/>
      <c r="BE13" s="30"/>
      <c r="BS13" s="16" t="s">
        <v>6</v>
      </c>
    </row>
    <row r="14">
      <c r="B14" s="20"/>
      <c r="C14" s="21"/>
      <c r="D14" s="21"/>
      <c r="E14" s="33" t="s">
        <v>29</v>
      </c>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1" t="s">
        <v>27</v>
      </c>
      <c r="AL14" s="21"/>
      <c r="AM14" s="21"/>
      <c r="AN14" s="33" t="s">
        <v>29</v>
      </c>
      <c r="AO14" s="21"/>
      <c r="AP14" s="21"/>
      <c r="AQ14" s="21"/>
      <c r="AR14" s="19"/>
      <c r="BE14" s="30"/>
      <c r="BS14" s="16" t="s">
        <v>6</v>
      </c>
    </row>
    <row r="15" s="1" customFormat="1" ht="6.96" customHeight="1">
      <c r="B15" s="20"/>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19"/>
      <c r="BE15" s="30"/>
      <c r="BS15" s="16" t="s">
        <v>4</v>
      </c>
    </row>
    <row r="16" s="1" customFormat="1" ht="12" customHeight="1">
      <c r="B16" s="20"/>
      <c r="C16" s="21"/>
      <c r="D16" s="31" t="s">
        <v>30</v>
      </c>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31" t="s">
        <v>26</v>
      </c>
      <c r="AL16" s="21"/>
      <c r="AM16" s="21"/>
      <c r="AN16" s="26" t="s">
        <v>19</v>
      </c>
      <c r="AO16" s="21"/>
      <c r="AP16" s="21"/>
      <c r="AQ16" s="21"/>
      <c r="AR16" s="19"/>
      <c r="BE16" s="30"/>
      <c r="BS16" s="16" t="s">
        <v>4</v>
      </c>
    </row>
    <row r="17" s="1" customFormat="1" ht="18.48" customHeight="1">
      <c r="B17" s="20"/>
      <c r="C17" s="21"/>
      <c r="D17" s="21"/>
      <c r="E17" s="26" t="s">
        <v>22</v>
      </c>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31" t="s">
        <v>27</v>
      </c>
      <c r="AL17" s="21"/>
      <c r="AM17" s="21"/>
      <c r="AN17" s="26" t="s">
        <v>19</v>
      </c>
      <c r="AO17" s="21"/>
      <c r="AP17" s="21"/>
      <c r="AQ17" s="21"/>
      <c r="AR17" s="19"/>
      <c r="BE17" s="30"/>
      <c r="BS17" s="16" t="s">
        <v>31</v>
      </c>
    </row>
    <row r="18" s="1" customFormat="1" ht="6.96" customHeight="1">
      <c r="B18" s="20"/>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19"/>
      <c r="BE18" s="30"/>
      <c r="BS18" s="16" t="s">
        <v>6</v>
      </c>
    </row>
    <row r="19" s="1" customFormat="1" ht="12" customHeight="1">
      <c r="B19" s="20"/>
      <c r="C19" s="21"/>
      <c r="D19" s="31" t="s">
        <v>32</v>
      </c>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31" t="s">
        <v>26</v>
      </c>
      <c r="AL19" s="21"/>
      <c r="AM19" s="21"/>
      <c r="AN19" s="26" t="s">
        <v>33</v>
      </c>
      <c r="AO19" s="21"/>
      <c r="AP19" s="21"/>
      <c r="AQ19" s="21"/>
      <c r="AR19" s="19"/>
      <c r="BE19" s="30"/>
      <c r="BS19" s="16" t="s">
        <v>6</v>
      </c>
    </row>
    <row r="20" s="1" customFormat="1" ht="18.48" customHeight="1">
      <c r="B20" s="20"/>
      <c r="C20" s="21"/>
      <c r="D20" s="21"/>
      <c r="E20" s="26" t="s">
        <v>34</v>
      </c>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31" t="s">
        <v>27</v>
      </c>
      <c r="AL20" s="21"/>
      <c r="AM20" s="21"/>
      <c r="AN20" s="26" t="s">
        <v>19</v>
      </c>
      <c r="AO20" s="21"/>
      <c r="AP20" s="21"/>
      <c r="AQ20" s="21"/>
      <c r="AR20" s="19"/>
      <c r="BE20" s="30"/>
      <c r="BS20" s="16" t="s">
        <v>4</v>
      </c>
    </row>
    <row r="21" s="1" customFormat="1" ht="6.96" customHeight="1">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19"/>
      <c r="BE21" s="30"/>
    </row>
    <row r="22" s="1" customFormat="1" ht="12" customHeight="1">
      <c r="B22" s="20"/>
      <c r="C22" s="21"/>
      <c r="D22" s="31" t="s">
        <v>35</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19"/>
      <c r="BE22" s="30"/>
    </row>
    <row r="23" s="1" customFormat="1" ht="47.25" customHeight="1">
      <c r="B23" s="20"/>
      <c r="C23" s="21"/>
      <c r="D23" s="21"/>
      <c r="E23" s="35" t="s">
        <v>36</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21"/>
      <c r="AP23" s="21"/>
      <c r="AQ23" s="21"/>
      <c r="AR23" s="19"/>
      <c r="BE23" s="30"/>
    </row>
    <row r="24" s="1" customFormat="1" ht="6.96" customHeight="1">
      <c r="B24" s="20"/>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19"/>
      <c r="BE24" s="30"/>
    </row>
    <row r="25" s="1" customFormat="1" ht="6.96" customHeight="1">
      <c r="B25" s="20"/>
      <c r="C25" s="21"/>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21"/>
      <c r="AQ25" s="21"/>
      <c r="AR25" s="19"/>
      <c r="BE25" s="30"/>
    </row>
    <row r="26" s="2" customFormat="1" ht="25.92" customHeight="1">
      <c r="A26" s="37"/>
      <c r="B26" s="38"/>
      <c r="C26" s="39"/>
      <c r="D26" s="40" t="s">
        <v>37</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2">
        <f>ROUND(AG54,2)</f>
        <v>0</v>
      </c>
      <c r="AL26" s="41"/>
      <c r="AM26" s="41"/>
      <c r="AN26" s="41"/>
      <c r="AO26" s="41"/>
      <c r="AP26" s="39"/>
      <c r="AQ26" s="39"/>
      <c r="AR26" s="43"/>
      <c r="BE26" s="30"/>
    </row>
    <row r="27" s="2" customFormat="1" ht="6.96" customHeight="1">
      <c r="A27" s="37"/>
      <c r="B27" s="38"/>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43"/>
      <c r="BE27" s="30"/>
    </row>
    <row r="28" s="2" customFormat="1">
      <c r="A28" s="37"/>
      <c r="B28" s="38"/>
      <c r="C28" s="39"/>
      <c r="D28" s="39"/>
      <c r="E28" s="39"/>
      <c r="F28" s="39"/>
      <c r="G28" s="39"/>
      <c r="H28" s="39"/>
      <c r="I28" s="39"/>
      <c r="J28" s="39"/>
      <c r="K28" s="39"/>
      <c r="L28" s="44" t="s">
        <v>38</v>
      </c>
      <c r="M28" s="44"/>
      <c r="N28" s="44"/>
      <c r="O28" s="44"/>
      <c r="P28" s="44"/>
      <c r="Q28" s="39"/>
      <c r="R28" s="39"/>
      <c r="S28" s="39"/>
      <c r="T28" s="39"/>
      <c r="U28" s="39"/>
      <c r="V28" s="39"/>
      <c r="W28" s="44" t="s">
        <v>39</v>
      </c>
      <c r="X28" s="44"/>
      <c r="Y28" s="44"/>
      <c r="Z28" s="44"/>
      <c r="AA28" s="44"/>
      <c r="AB28" s="44"/>
      <c r="AC28" s="44"/>
      <c r="AD28" s="44"/>
      <c r="AE28" s="44"/>
      <c r="AF28" s="39"/>
      <c r="AG28" s="39"/>
      <c r="AH28" s="39"/>
      <c r="AI28" s="39"/>
      <c r="AJ28" s="39"/>
      <c r="AK28" s="44" t="s">
        <v>40</v>
      </c>
      <c r="AL28" s="44"/>
      <c r="AM28" s="44"/>
      <c r="AN28" s="44"/>
      <c r="AO28" s="44"/>
      <c r="AP28" s="39"/>
      <c r="AQ28" s="39"/>
      <c r="AR28" s="43"/>
      <c r="BE28" s="30"/>
    </row>
    <row r="29" s="3" customFormat="1" ht="14.4" customHeight="1">
      <c r="A29" s="3"/>
      <c r="B29" s="45"/>
      <c r="C29" s="46"/>
      <c r="D29" s="31" t="s">
        <v>41</v>
      </c>
      <c r="E29" s="46"/>
      <c r="F29" s="31" t="s">
        <v>42</v>
      </c>
      <c r="G29" s="46"/>
      <c r="H29" s="46"/>
      <c r="I29" s="46"/>
      <c r="J29" s="46"/>
      <c r="K29" s="46"/>
      <c r="L29" s="47">
        <v>0.20999999999999999</v>
      </c>
      <c r="M29" s="46"/>
      <c r="N29" s="46"/>
      <c r="O29" s="46"/>
      <c r="P29" s="46"/>
      <c r="Q29" s="46"/>
      <c r="R29" s="46"/>
      <c r="S29" s="46"/>
      <c r="T29" s="46"/>
      <c r="U29" s="46"/>
      <c r="V29" s="46"/>
      <c r="W29" s="48">
        <f>ROUND(AZ54, 2)</f>
        <v>0</v>
      </c>
      <c r="X29" s="46"/>
      <c r="Y29" s="46"/>
      <c r="Z29" s="46"/>
      <c r="AA29" s="46"/>
      <c r="AB29" s="46"/>
      <c r="AC29" s="46"/>
      <c r="AD29" s="46"/>
      <c r="AE29" s="46"/>
      <c r="AF29" s="46"/>
      <c r="AG29" s="46"/>
      <c r="AH29" s="46"/>
      <c r="AI29" s="46"/>
      <c r="AJ29" s="46"/>
      <c r="AK29" s="48">
        <f>ROUND(AV54, 2)</f>
        <v>0</v>
      </c>
      <c r="AL29" s="46"/>
      <c r="AM29" s="46"/>
      <c r="AN29" s="46"/>
      <c r="AO29" s="46"/>
      <c r="AP29" s="46"/>
      <c r="AQ29" s="46"/>
      <c r="AR29" s="49"/>
      <c r="BE29" s="50"/>
    </row>
    <row r="30" s="3" customFormat="1" ht="14.4" customHeight="1">
      <c r="A30" s="3"/>
      <c r="B30" s="45"/>
      <c r="C30" s="46"/>
      <c r="D30" s="46"/>
      <c r="E30" s="46"/>
      <c r="F30" s="31" t="s">
        <v>43</v>
      </c>
      <c r="G30" s="46"/>
      <c r="H30" s="46"/>
      <c r="I30" s="46"/>
      <c r="J30" s="46"/>
      <c r="K30" s="46"/>
      <c r="L30" s="47">
        <v>0.14999999999999999</v>
      </c>
      <c r="M30" s="46"/>
      <c r="N30" s="46"/>
      <c r="O30" s="46"/>
      <c r="P30" s="46"/>
      <c r="Q30" s="46"/>
      <c r="R30" s="46"/>
      <c r="S30" s="46"/>
      <c r="T30" s="46"/>
      <c r="U30" s="46"/>
      <c r="V30" s="46"/>
      <c r="W30" s="48">
        <f>ROUND(BA54, 2)</f>
        <v>0</v>
      </c>
      <c r="X30" s="46"/>
      <c r="Y30" s="46"/>
      <c r="Z30" s="46"/>
      <c r="AA30" s="46"/>
      <c r="AB30" s="46"/>
      <c r="AC30" s="46"/>
      <c r="AD30" s="46"/>
      <c r="AE30" s="46"/>
      <c r="AF30" s="46"/>
      <c r="AG30" s="46"/>
      <c r="AH30" s="46"/>
      <c r="AI30" s="46"/>
      <c r="AJ30" s="46"/>
      <c r="AK30" s="48">
        <f>ROUND(AW54, 2)</f>
        <v>0</v>
      </c>
      <c r="AL30" s="46"/>
      <c r="AM30" s="46"/>
      <c r="AN30" s="46"/>
      <c r="AO30" s="46"/>
      <c r="AP30" s="46"/>
      <c r="AQ30" s="46"/>
      <c r="AR30" s="49"/>
      <c r="BE30" s="50"/>
    </row>
    <row r="31" hidden="1" s="3" customFormat="1" ht="14.4" customHeight="1">
      <c r="A31" s="3"/>
      <c r="B31" s="45"/>
      <c r="C31" s="46"/>
      <c r="D31" s="46"/>
      <c r="E31" s="46"/>
      <c r="F31" s="31" t="s">
        <v>44</v>
      </c>
      <c r="G31" s="46"/>
      <c r="H31" s="46"/>
      <c r="I31" s="46"/>
      <c r="J31" s="46"/>
      <c r="K31" s="46"/>
      <c r="L31" s="47">
        <v>0.20999999999999999</v>
      </c>
      <c r="M31" s="46"/>
      <c r="N31" s="46"/>
      <c r="O31" s="46"/>
      <c r="P31" s="46"/>
      <c r="Q31" s="46"/>
      <c r="R31" s="46"/>
      <c r="S31" s="46"/>
      <c r="T31" s="46"/>
      <c r="U31" s="46"/>
      <c r="V31" s="46"/>
      <c r="W31" s="48">
        <f>ROUND(BB54, 2)</f>
        <v>0</v>
      </c>
      <c r="X31" s="46"/>
      <c r="Y31" s="46"/>
      <c r="Z31" s="46"/>
      <c r="AA31" s="46"/>
      <c r="AB31" s="46"/>
      <c r="AC31" s="46"/>
      <c r="AD31" s="46"/>
      <c r="AE31" s="46"/>
      <c r="AF31" s="46"/>
      <c r="AG31" s="46"/>
      <c r="AH31" s="46"/>
      <c r="AI31" s="46"/>
      <c r="AJ31" s="46"/>
      <c r="AK31" s="48">
        <v>0</v>
      </c>
      <c r="AL31" s="46"/>
      <c r="AM31" s="46"/>
      <c r="AN31" s="46"/>
      <c r="AO31" s="46"/>
      <c r="AP31" s="46"/>
      <c r="AQ31" s="46"/>
      <c r="AR31" s="49"/>
      <c r="BE31" s="50"/>
    </row>
    <row r="32" hidden="1" s="3" customFormat="1" ht="14.4" customHeight="1">
      <c r="A32" s="3"/>
      <c r="B32" s="45"/>
      <c r="C32" s="46"/>
      <c r="D32" s="46"/>
      <c r="E32" s="46"/>
      <c r="F32" s="31" t="s">
        <v>45</v>
      </c>
      <c r="G32" s="46"/>
      <c r="H32" s="46"/>
      <c r="I32" s="46"/>
      <c r="J32" s="46"/>
      <c r="K32" s="46"/>
      <c r="L32" s="47">
        <v>0.14999999999999999</v>
      </c>
      <c r="M32" s="46"/>
      <c r="N32" s="46"/>
      <c r="O32" s="46"/>
      <c r="P32" s="46"/>
      <c r="Q32" s="46"/>
      <c r="R32" s="46"/>
      <c r="S32" s="46"/>
      <c r="T32" s="46"/>
      <c r="U32" s="46"/>
      <c r="V32" s="46"/>
      <c r="W32" s="48">
        <f>ROUND(BC54, 2)</f>
        <v>0</v>
      </c>
      <c r="X32" s="46"/>
      <c r="Y32" s="46"/>
      <c r="Z32" s="46"/>
      <c r="AA32" s="46"/>
      <c r="AB32" s="46"/>
      <c r="AC32" s="46"/>
      <c r="AD32" s="46"/>
      <c r="AE32" s="46"/>
      <c r="AF32" s="46"/>
      <c r="AG32" s="46"/>
      <c r="AH32" s="46"/>
      <c r="AI32" s="46"/>
      <c r="AJ32" s="46"/>
      <c r="AK32" s="48">
        <v>0</v>
      </c>
      <c r="AL32" s="46"/>
      <c r="AM32" s="46"/>
      <c r="AN32" s="46"/>
      <c r="AO32" s="46"/>
      <c r="AP32" s="46"/>
      <c r="AQ32" s="46"/>
      <c r="AR32" s="49"/>
      <c r="BE32" s="50"/>
    </row>
    <row r="33" hidden="1" s="3" customFormat="1" ht="14.4" customHeight="1">
      <c r="A33" s="3"/>
      <c r="B33" s="45"/>
      <c r="C33" s="46"/>
      <c r="D33" s="46"/>
      <c r="E33" s="46"/>
      <c r="F33" s="31" t="s">
        <v>46</v>
      </c>
      <c r="G33" s="46"/>
      <c r="H33" s="46"/>
      <c r="I33" s="46"/>
      <c r="J33" s="46"/>
      <c r="K33" s="46"/>
      <c r="L33" s="47">
        <v>0</v>
      </c>
      <c r="M33" s="46"/>
      <c r="N33" s="46"/>
      <c r="O33" s="46"/>
      <c r="P33" s="46"/>
      <c r="Q33" s="46"/>
      <c r="R33" s="46"/>
      <c r="S33" s="46"/>
      <c r="T33" s="46"/>
      <c r="U33" s="46"/>
      <c r="V33" s="46"/>
      <c r="W33" s="48">
        <f>ROUND(BD54, 2)</f>
        <v>0</v>
      </c>
      <c r="X33" s="46"/>
      <c r="Y33" s="46"/>
      <c r="Z33" s="46"/>
      <c r="AA33" s="46"/>
      <c r="AB33" s="46"/>
      <c r="AC33" s="46"/>
      <c r="AD33" s="46"/>
      <c r="AE33" s="46"/>
      <c r="AF33" s="46"/>
      <c r="AG33" s="46"/>
      <c r="AH33" s="46"/>
      <c r="AI33" s="46"/>
      <c r="AJ33" s="46"/>
      <c r="AK33" s="48">
        <v>0</v>
      </c>
      <c r="AL33" s="46"/>
      <c r="AM33" s="46"/>
      <c r="AN33" s="46"/>
      <c r="AO33" s="46"/>
      <c r="AP33" s="46"/>
      <c r="AQ33" s="46"/>
      <c r="AR33" s="49"/>
      <c r="BE33" s="3"/>
    </row>
    <row r="34" s="2" customFormat="1" ht="6.96" customHeight="1">
      <c r="A34" s="37"/>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43"/>
      <c r="BE34" s="37"/>
    </row>
    <row r="35" s="2" customFormat="1" ht="25.92" customHeight="1">
      <c r="A35" s="37"/>
      <c r="B35" s="38"/>
      <c r="C35" s="51"/>
      <c r="D35" s="52" t="s">
        <v>47</v>
      </c>
      <c r="E35" s="53"/>
      <c r="F35" s="53"/>
      <c r="G35" s="53"/>
      <c r="H35" s="53"/>
      <c r="I35" s="53"/>
      <c r="J35" s="53"/>
      <c r="K35" s="53"/>
      <c r="L35" s="53"/>
      <c r="M35" s="53"/>
      <c r="N35" s="53"/>
      <c r="O35" s="53"/>
      <c r="P35" s="53"/>
      <c r="Q35" s="53"/>
      <c r="R35" s="53"/>
      <c r="S35" s="53"/>
      <c r="T35" s="54" t="s">
        <v>48</v>
      </c>
      <c r="U35" s="53"/>
      <c r="V35" s="53"/>
      <c r="W35" s="53"/>
      <c r="X35" s="55" t="s">
        <v>49</v>
      </c>
      <c r="Y35" s="53"/>
      <c r="Z35" s="53"/>
      <c r="AA35" s="53"/>
      <c r="AB35" s="53"/>
      <c r="AC35" s="53"/>
      <c r="AD35" s="53"/>
      <c r="AE35" s="53"/>
      <c r="AF35" s="53"/>
      <c r="AG35" s="53"/>
      <c r="AH35" s="53"/>
      <c r="AI35" s="53"/>
      <c r="AJ35" s="53"/>
      <c r="AK35" s="56">
        <f>SUM(AK26:AK33)</f>
        <v>0</v>
      </c>
      <c r="AL35" s="53"/>
      <c r="AM35" s="53"/>
      <c r="AN35" s="53"/>
      <c r="AO35" s="57"/>
      <c r="AP35" s="51"/>
      <c r="AQ35" s="51"/>
      <c r="AR35" s="43"/>
      <c r="BE35" s="37"/>
    </row>
    <row r="36" s="2" customFormat="1" ht="6.96" customHeight="1">
      <c r="A36" s="37"/>
      <c r="B36" s="38"/>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43"/>
      <c r="BE36" s="37"/>
    </row>
    <row r="37" s="2" customFormat="1" ht="6.96" customHeight="1">
      <c r="A37" s="37"/>
      <c r="B37" s="58"/>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43"/>
      <c r="BE37" s="37"/>
    </row>
    <row r="41" s="2" customFormat="1" ht="6.96" customHeight="1">
      <c r="A41" s="37"/>
      <c r="B41" s="60"/>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43"/>
      <c r="BE41" s="37"/>
    </row>
    <row r="42" s="2" customFormat="1" ht="24.96" customHeight="1">
      <c r="A42" s="37"/>
      <c r="B42" s="38"/>
      <c r="C42" s="22" t="s">
        <v>50</v>
      </c>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43"/>
      <c r="BE42" s="37"/>
    </row>
    <row r="43" s="2" customFormat="1" ht="6.96" customHeight="1">
      <c r="A43" s="37"/>
      <c r="B43" s="38"/>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43"/>
      <c r="BE43" s="37"/>
    </row>
    <row r="44" s="4" customFormat="1" ht="12" customHeight="1">
      <c r="A44" s="4"/>
      <c r="B44" s="62"/>
      <c r="C44" s="31" t="s">
        <v>13</v>
      </c>
      <c r="D44" s="63"/>
      <c r="E44" s="63"/>
      <c r="F44" s="63"/>
      <c r="G44" s="63"/>
      <c r="H44" s="63"/>
      <c r="I44" s="63"/>
      <c r="J44" s="63"/>
      <c r="K44" s="63"/>
      <c r="L44" s="63" t="str">
        <f>K5</f>
        <v>106-18-3</v>
      </c>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4"/>
      <c r="BE44" s="4"/>
    </row>
    <row r="45" s="5" customFormat="1" ht="36.96" customHeight="1">
      <c r="A45" s="5"/>
      <c r="B45" s="65"/>
      <c r="C45" s="66" t="s">
        <v>16</v>
      </c>
      <c r="D45" s="67"/>
      <c r="E45" s="67"/>
      <c r="F45" s="67"/>
      <c r="G45" s="67"/>
      <c r="H45" s="67"/>
      <c r="I45" s="67"/>
      <c r="J45" s="67"/>
      <c r="K45" s="67"/>
      <c r="L45" s="68" t="str">
        <f>K6</f>
        <v>DPMP, nástavba dispečinku</v>
      </c>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9"/>
      <c r="BE45" s="5"/>
    </row>
    <row r="46" s="2" customFormat="1" ht="6.96" customHeight="1">
      <c r="A46" s="37"/>
      <c r="B46" s="38"/>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43"/>
      <c r="BE46" s="37"/>
    </row>
    <row r="47" s="2" customFormat="1" ht="12" customHeight="1">
      <c r="A47" s="37"/>
      <c r="B47" s="38"/>
      <c r="C47" s="31" t="s">
        <v>21</v>
      </c>
      <c r="D47" s="39"/>
      <c r="E47" s="39"/>
      <c r="F47" s="39"/>
      <c r="G47" s="39"/>
      <c r="H47" s="39"/>
      <c r="I47" s="39"/>
      <c r="J47" s="39"/>
      <c r="K47" s="39"/>
      <c r="L47" s="70" t="str">
        <f>IF(K8="","",K8)</f>
        <v xml:space="preserve"> </v>
      </c>
      <c r="M47" s="39"/>
      <c r="N47" s="39"/>
      <c r="O47" s="39"/>
      <c r="P47" s="39"/>
      <c r="Q47" s="39"/>
      <c r="R47" s="39"/>
      <c r="S47" s="39"/>
      <c r="T47" s="39"/>
      <c r="U47" s="39"/>
      <c r="V47" s="39"/>
      <c r="W47" s="39"/>
      <c r="X47" s="39"/>
      <c r="Y47" s="39"/>
      <c r="Z47" s="39"/>
      <c r="AA47" s="39"/>
      <c r="AB47" s="39"/>
      <c r="AC47" s="39"/>
      <c r="AD47" s="39"/>
      <c r="AE47" s="39"/>
      <c r="AF47" s="39"/>
      <c r="AG47" s="39"/>
      <c r="AH47" s="39"/>
      <c r="AI47" s="31" t="s">
        <v>23</v>
      </c>
      <c r="AJ47" s="39"/>
      <c r="AK47" s="39"/>
      <c r="AL47" s="39"/>
      <c r="AM47" s="71" t="str">
        <f>IF(AN8= "","",AN8)</f>
        <v>28. 5. 2020</v>
      </c>
      <c r="AN47" s="71"/>
      <c r="AO47" s="39"/>
      <c r="AP47" s="39"/>
      <c r="AQ47" s="39"/>
      <c r="AR47" s="43"/>
      <c r="BE47" s="37"/>
    </row>
    <row r="48" s="2" customFormat="1" ht="6.96" customHeight="1">
      <c r="A48" s="37"/>
      <c r="B48" s="38"/>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43"/>
      <c r="BE48" s="37"/>
    </row>
    <row r="49" s="2" customFormat="1" ht="15.15" customHeight="1">
      <c r="A49" s="37"/>
      <c r="B49" s="38"/>
      <c r="C49" s="31" t="s">
        <v>25</v>
      </c>
      <c r="D49" s="39"/>
      <c r="E49" s="39"/>
      <c r="F49" s="39"/>
      <c r="G49" s="39"/>
      <c r="H49" s="39"/>
      <c r="I49" s="39"/>
      <c r="J49" s="39"/>
      <c r="K49" s="39"/>
      <c r="L49" s="63" t="str">
        <f>IF(E11= "","",E11)</f>
        <v xml:space="preserve"> </v>
      </c>
      <c r="M49" s="39"/>
      <c r="N49" s="39"/>
      <c r="O49" s="39"/>
      <c r="P49" s="39"/>
      <c r="Q49" s="39"/>
      <c r="R49" s="39"/>
      <c r="S49" s="39"/>
      <c r="T49" s="39"/>
      <c r="U49" s="39"/>
      <c r="V49" s="39"/>
      <c r="W49" s="39"/>
      <c r="X49" s="39"/>
      <c r="Y49" s="39"/>
      <c r="Z49" s="39"/>
      <c r="AA49" s="39"/>
      <c r="AB49" s="39"/>
      <c r="AC49" s="39"/>
      <c r="AD49" s="39"/>
      <c r="AE49" s="39"/>
      <c r="AF49" s="39"/>
      <c r="AG49" s="39"/>
      <c r="AH49" s="39"/>
      <c r="AI49" s="31" t="s">
        <v>30</v>
      </c>
      <c r="AJ49" s="39"/>
      <c r="AK49" s="39"/>
      <c r="AL49" s="39"/>
      <c r="AM49" s="72" t="str">
        <f>IF(E17="","",E17)</f>
        <v xml:space="preserve"> </v>
      </c>
      <c r="AN49" s="63"/>
      <c r="AO49" s="63"/>
      <c r="AP49" s="63"/>
      <c r="AQ49" s="39"/>
      <c r="AR49" s="43"/>
      <c r="AS49" s="73" t="s">
        <v>51</v>
      </c>
      <c r="AT49" s="74"/>
      <c r="AU49" s="75"/>
      <c r="AV49" s="75"/>
      <c r="AW49" s="75"/>
      <c r="AX49" s="75"/>
      <c r="AY49" s="75"/>
      <c r="AZ49" s="75"/>
      <c r="BA49" s="75"/>
      <c r="BB49" s="75"/>
      <c r="BC49" s="75"/>
      <c r="BD49" s="76"/>
      <c r="BE49" s="37"/>
    </row>
    <row r="50" s="2" customFormat="1" ht="15.15" customHeight="1">
      <c r="A50" s="37"/>
      <c r="B50" s="38"/>
      <c r="C50" s="31" t="s">
        <v>28</v>
      </c>
      <c r="D50" s="39"/>
      <c r="E50" s="39"/>
      <c r="F50" s="39"/>
      <c r="G50" s="39"/>
      <c r="H50" s="39"/>
      <c r="I50" s="39"/>
      <c r="J50" s="39"/>
      <c r="K50" s="39"/>
      <c r="L50" s="63" t="str">
        <f>IF(E14= "Vyplň údaj","",E14)</f>
        <v/>
      </c>
      <c r="M50" s="39"/>
      <c r="N50" s="39"/>
      <c r="O50" s="39"/>
      <c r="P50" s="39"/>
      <c r="Q50" s="39"/>
      <c r="R50" s="39"/>
      <c r="S50" s="39"/>
      <c r="T50" s="39"/>
      <c r="U50" s="39"/>
      <c r="V50" s="39"/>
      <c r="W50" s="39"/>
      <c r="X50" s="39"/>
      <c r="Y50" s="39"/>
      <c r="Z50" s="39"/>
      <c r="AA50" s="39"/>
      <c r="AB50" s="39"/>
      <c r="AC50" s="39"/>
      <c r="AD50" s="39"/>
      <c r="AE50" s="39"/>
      <c r="AF50" s="39"/>
      <c r="AG50" s="39"/>
      <c r="AH50" s="39"/>
      <c r="AI50" s="31" t="s">
        <v>32</v>
      </c>
      <c r="AJ50" s="39"/>
      <c r="AK50" s="39"/>
      <c r="AL50" s="39"/>
      <c r="AM50" s="72" t="str">
        <f>IF(E20="","",E20)</f>
        <v>CreoPlan s.r.o.</v>
      </c>
      <c r="AN50" s="63"/>
      <c r="AO50" s="63"/>
      <c r="AP50" s="63"/>
      <c r="AQ50" s="39"/>
      <c r="AR50" s="43"/>
      <c r="AS50" s="77"/>
      <c r="AT50" s="78"/>
      <c r="AU50" s="79"/>
      <c r="AV50" s="79"/>
      <c r="AW50" s="79"/>
      <c r="AX50" s="79"/>
      <c r="AY50" s="79"/>
      <c r="AZ50" s="79"/>
      <c r="BA50" s="79"/>
      <c r="BB50" s="79"/>
      <c r="BC50" s="79"/>
      <c r="BD50" s="80"/>
      <c r="BE50" s="37"/>
    </row>
    <row r="51" s="2" customFormat="1" ht="10.8" customHeight="1">
      <c r="A51" s="37"/>
      <c r="B51" s="38"/>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43"/>
      <c r="AS51" s="81"/>
      <c r="AT51" s="82"/>
      <c r="AU51" s="83"/>
      <c r="AV51" s="83"/>
      <c r="AW51" s="83"/>
      <c r="AX51" s="83"/>
      <c r="AY51" s="83"/>
      <c r="AZ51" s="83"/>
      <c r="BA51" s="83"/>
      <c r="BB51" s="83"/>
      <c r="BC51" s="83"/>
      <c r="BD51" s="84"/>
      <c r="BE51" s="37"/>
    </row>
    <row r="52" s="2" customFormat="1" ht="29.28" customHeight="1">
      <c r="A52" s="37"/>
      <c r="B52" s="38"/>
      <c r="C52" s="85" t="s">
        <v>52</v>
      </c>
      <c r="D52" s="86"/>
      <c r="E52" s="86"/>
      <c r="F52" s="86"/>
      <c r="G52" s="86"/>
      <c r="H52" s="87"/>
      <c r="I52" s="88" t="s">
        <v>53</v>
      </c>
      <c r="J52" s="86"/>
      <c r="K52" s="86"/>
      <c r="L52" s="86"/>
      <c r="M52" s="86"/>
      <c r="N52" s="86"/>
      <c r="O52" s="86"/>
      <c r="P52" s="86"/>
      <c r="Q52" s="86"/>
      <c r="R52" s="86"/>
      <c r="S52" s="86"/>
      <c r="T52" s="86"/>
      <c r="U52" s="86"/>
      <c r="V52" s="86"/>
      <c r="W52" s="86"/>
      <c r="X52" s="86"/>
      <c r="Y52" s="86"/>
      <c r="Z52" s="86"/>
      <c r="AA52" s="86"/>
      <c r="AB52" s="86"/>
      <c r="AC52" s="86"/>
      <c r="AD52" s="86"/>
      <c r="AE52" s="86"/>
      <c r="AF52" s="86"/>
      <c r="AG52" s="89" t="s">
        <v>54</v>
      </c>
      <c r="AH52" s="86"/>
      <c r="AI52" s="86"/>
      <c r="AJ52" s="86"/>
      <c r="AK52" s="86"/>
      <c r="AL52" s="86"/>
      <c r="AM52" s="86"/>
      <c r="AN52" s="88" t="s">
        <v>55</v>
      </c>
      <c r="AO52" s="86"/>
      <c r="AP52" s="86"/>
      <c r="AQ52" s="90" t="s">
        <v>56</v>
      </c>
      <c r="AR52" s="43"/>
      <c r="AS52" s="91" t="s">
        <v>57</v>
      </c>
      <c r="AT52" s="92" t="s">
        <v>58</v>
      </c>
      <c r="AU52" s="92" t="s">
        <v>59</v>
      </c>
      <c r="AV52" s="92" t="s">
        <v>60</v>
      </c>
      <c r="AW52" s="92" t="s">
        <v>61</v>
      </c>
      <c r="AX52" s="92" t="s">
        <v>62</v>
      </c>
      <c r="AY52" s="92" t="s">
        <v>63</v>
      </c>
      <c r="AZ52" s="92" t="s">
        <v>64</v>
      </c>
      <c r="BA52" s="92" t="s">
        <v>65</v>
      </c>
      <c r="BB52" s="92" t="s">
        <v>66</v>
      </c>
      <c r="BC52" s="92" t="s">
        <v>67</v>
      </c>
      <c r="BD52" s="93" t="s">
        <v>68</v>
      </c>
      <c r="BE52" s="37"/>
    </row>
    <row r="53" s="2" customFormat="1" ht="10.8" customHeight="1">
      <c r="A53" s="37"/>
      <c r="B53" s="38"/>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43"/>
      <c r="AS53" s="94"/>
      <c r="AT53" s="95"/>
      <c r="AU53" s="95"/>
      <c r="AV53" s="95"/>
      <c r="AW53" s="95"/>
      <c r="AX53" s="95"/>
      <c r="AY53" s="95"/>
      <c r="AZ53" s="95"/>
      <c r="BA53" s="95"/>
      <c r="BB53" s="95"/>
      <c r="BC53" s="95"/>
      <c r="BD53" s="96"/>
      <c r="BE53" s="37"/>
    </row>
    <row r="54" s="6" customFormat="1" ht="32.4" customHeight="1">
      <c r="A54" s="6"/>
      <c r="B54" s="97"/>
      <c r="C54" s="98" t="s">
        <v>69</v>
      </c>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100">
        <f>ROUND(AG55,2)</f>
        <v>0</v>
      </c>
      <c r="AH54" s="100"/>
      <c r="AI54" s="100"/>
      <c r="AJ54" s="100"/>
      <c r="AK54" s="100"/>
      <c r="AL54" s="100"/>
      <c r="AM54" s="100"/>
      <c r="AN54" s="101">
        <f>SUM(AG54,AT54)</f>
        <v>0</v>
      </c>
      <c r="AO54" s="101"/>
      <c r="AP54" s="101"/>
      <c r="AQ54" s="102" t="s">
        <v>19</v>
      </c>
      <c r="AR54" s="103"/>
      <c r="AS54" s="104">
        <f>ROUND(AS55,2)</f>
        <v>0</v>
      </c>
      <c r="AT54" s="105">
        <f>ROUND(SUM(AV54:AW54),2)</f>
        <v>0</v>
      </c>
      <c r="AU54" s="106">
        <f>ROUND(AU55,5)</f>
        <v>0</v>
      </c>
      <c r="AV54" s="105">
        <f>ROUND(AZ54*L29,2)</f>
        <v>0</v>
      </c>
      <c r="AW54" s="105">
        <f>ROUND(BA54*L30,2)</f>
        <v>0</v>
      </c>
      <c r="AX54" s="105">
        <f>ROUND(BB54*L29,2)</f>
        <v>0</v>
      </c>
      <c r="AY54" s="105">
        <f>ROUND(BC54*L30,2)</f>
        <v>0</v>
      </c>
      <c r="AZ54" s="105">
        <f>ROUND(AZ55,2)</f>
        <v>0</v>
      </c>
      <c r="BA54" s="105">
        <f>ROUND(BA55,2)</f>
        <v>0</v>
      </c>
      <c r="BB54" s="105">
        <f>ROUND(BB55,2)</f>
        <v>0</v>
      </c>
      <c r="BC54" s="105">
        <f>ROUND(BC55,2)</f>
        <v>0</v>
      </c>
      <c r="BD54" s="107">
        <f>ROUND(BD55,2)</f>
        <v>0</v>
      </c>
      <c r="BE54" s="6"/>
      <c r="BS54" s="108" t="s">
        <v>70</v>
      </c>
      <c r="BT54" s="108" t="s">
        <v>71</v>
      </c>
      <c r="BV54" s="108" t="s">
        <v>72</v>
      </c>
      <c r="BW54" s="108" t="s">
        <v>5</v>
      </c>
      <c r="BX54" s="108" t="s">
        <v>73</v>
      </c>
      <c r="CL54" s="108" t="s">
        <v>19</v>
      </c>
    </row>
    <row r="55" s="7" customFormat="1" ht="16.5" customHeight="1">
      <c r="A55" s="109" t="s">
        <v>74</v>
      </c>
      <c r="B55" s="110"/>
      <c r="C55" s="111"/>
      <c r="D55" s="112" t="s">
        <v>14</v>
      </c>
      <c r="E55" s="112"/>
      <c r="F55" s="112"/>
      <c r="G55" s="112"/>
      <c r="H55" s="112"/>
      <c r="I55" s="113"/>
      <c r="J55" s="112" t="s">
        <v>17</v>
      </c>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4">
        <f>'106-18-3 - DPMP, nástavba...'!J28</f>
        <v>0</v>
      </c>
      <c r="AH55" s="113"/>
      <c r="AI55" s="113"/>
      <c r="AJ55" s="113"/>
      <c r="AK55" s="113"/>
      <c r="AL55" s="113"/>
      <c r="AM55" s="113"/>
      <c r="AN55" s="114">
        <f>SUM(AG55,AT55)</f>
        <v>0</v>
      </c>
      <c r="AO55" s="113"/>
      <c r="AP55" s="113"/>
      <c r="AQ55" s="115" t="s">
        <v>75</v>
      </c>
      <c r="AR55" s="116"/>
      <c r="AS55" s="117">
        <v>0</v>
      </c>
      <c r="AT55" s="118">
        <f>ROUND(SUM(AV55:AW55),2)</f>
        <v>0</v>
      </c>
      <c r="AU55" s="119">
        <f>'106-18-3 - DPMP, nástavba...'!P117</f>
        <v>0</v>
      </c>
      <c r="AV55" s="118">
        <f>'106-18-3 - DPMP, nástavba...'!J31</f>
        <v>0</v>
      </c>
      <c r="AW55" s="118">
        <f>'106-18-3 - DPMP, nástavba...'!J32</f>
        <v>0</v>
      </c>
      <c r="AX55" s="118">
        <f>'106-18-3 - DPMP, nástavba...'!J33</f>
        <v>0</v>
      </c>
      <c r="AY55" s="118">
        <f>'106-18-3 - DPMP, nástavba...'!J34</f>
        <v>0</v>
      </c>
      <c r="AZ55" s="118">
        <f>'106-18-3 - DPMP, nástavba...'!F31</f>
        <v>0</v>
      </c>
      <c r="BA55" s="118">
        <f>'106-18-3 - DPMP, nástavba...'!F32</f>
        <v>0</v>
      </c>
      <c r="BB55" s="118">
        <f>'106-18-3 - DPMP, nástavba...'!F33</f>
        <v>0</v>
      </c>
      <c r="BC55" s="118">
        <f>'106-18-3 - DPMP, nástavba...'!F34</f>
        <v>0</v>
      </c>
      <c r="BD55" s="120">
        <f>'106-18-3 - DPMP, nástavba...'!F35</f>
        <v>0</v>
      </c>
      <c r="BE55" s="7"/>
      <c r="BT55" s="121" t="s">
        <v>76</v>
      </c>
      <c r="BU55" s="121" t="s">
        <v>77</v>
      </c>
      <c r="BV55" s="121" t="s">
        <v>72</v>
      </c>
      <c r="BW55" s="121" t="s">
        <v>5</v>
      </c>
      <c r="BX55" s="121" t="s">
        <v>73</v>
      </c>
      <c r="CL55" s="121" t="s">
        <v>19</v>
      </c>
    </row>
    <row r="56" s="2" customFormat="1" ht="30" customHeight="1">
      <c r="A56" s="37"/>
      <c r="B56" s="38"/>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43"/>
      <c r="AS56" s="37"/>
      <c r="AT56" s="37"/>
      <c r="AU56" s="37"/>
      <c r="AV56" s="37"/>
      <c r="AW56" s="37"/>
      <c r="AX56" s="37"/>
      <c r="AY56" s="37"/>
      <c r="AZ56" s="37"/>
      <c r="BA56" s="37"/>
      <c r="BB56" s="37"/>
      <c r="BC56" s="37"/>
      <c r="BD56" s="37"/>
      <c r="BE56" s="37"/>
    </row>
    <row r="57" s="2" customFormat="1" ht="6.96" customHeight="1">
      <c r="A57" s="37"/>
      <c r="B57" s="58"/>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43"/>
      <c r="AS57" s="37"/>
      <c r="AT57" s="37"/>
      <c r="AU57" s="37"/>
      <c r="AV57" s="37"/>
      <c r="AW57" s="37"/>
      <c r="AX57" s="37"/>
      <c r="AY57" s="37"/>
      <c r="AZ57" s="37"/>
      <c r="BA57" s="37"/>
      <c r="BB57" s="37"/>
      <c r="BC57" s="37"/>
      <c r="BD57" s="37"/>
      <c r="BE57" s="37"/>
    </row>
  </sheetData>
  <sheetProtection sheet="1" formatColumns="0" formatRows="0" objects="1" scenarios="1" spinCount="100000" saltValue="R0PIfQ4fkCkT/8rgiAMWbApcLGuaWqwv0SVIMvfpjJ3Hj6yZQ6HGquPT9+ZcF4Y6uMd11v2MHX0OdU01Jek/Ug==" hashValue="TATngx80eIoLFkxE31GoBTozrjFN3ZvFLj+dEYz+CgjEPxyV4VQWACkEbnH2799APIeFSfAJo7jNxRFdMOyTDg==" algorithmName="SHA-512" password="CC35"/>
  <mergeCells count="42">
    <mergeCell ref="BE5:BE32"/>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 ref="AK31:AO31"/>
    <mergeCell ref="L31:P31"/>
    <mergeCell ref="W32:AE32"/>
    <mergeCell ref="AK32:AO32"/>
    <mergeCell ref="L32:P32"/>
    <mergeCell ref="W33:AE33"/>
    <mergeCell ref="AK33:AO33"/>
    <mergeCell ref="L33:P33"/>
    <mergeCell ref="X35:AB35"/>
    <mergeCell ref="AK35:AO35"/>
    <mergeCell ref="L45:AO45"/>
    <mergeCell ref="AM47:AN47"/>
    <mergeCell ref="AM49:AP49"/>
    <mergeCell ref="AS49:AT51"/>
    <mergeCell ref="AM50:AP50"/>
    <mergeCell ref="C52:G52"/>
    <mergeCell ref="I52:AF52"/>
    <mergeCell ref="AG52:AM52"/>
    <mergeCell ref="AN52:AP52"/>
    <mergeCell ref="AN55:AP55"/>
    <mergeCell ref="AG55:AM55"/>
    <mergeCell ref="D55:H55"/>
    <mergeCell ref="J55:AF55"/>
    <mergeCell ref="AG54:AM54"/>
    <mergeCell ref="AN54:AP54"/>
    <mergeCell ref="AR2:BE2"/>
  </mergeCells>
  <hyperlinks>
    <hyperlink ref="A55" location="'106-18-3 - DPMP, nástavba...'!C2" display="/"/>
  </hyperlinks>
  <pageMargins left="0.39375" right="0.39375" top="0.39375" bottom="0.39375" header="0" footer="0"/>
  <pageSetup paperSize="9" orientation="landscape"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667969" style="1" customWidth="1"/>
    <col min="3" max="3" width="4.160156" style="1" customWidth="1"/>
    <col min="4" max="4" width="4.332031" style="1" customWidth="1"/>
    <col min="5" max="5" width="17.16016" style="1" customWidth="1"/>
    <col min="6" max="6" width="100.832" style="1" customWidth="1"/>
    <col min="7" max="7" width="7" style="1" customWidth="1"/>
    <col min="8" max="8" width="11.5" style="1" customWidth="1"/>
    <col min="9" max="9" width="20.16016" style="122"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I2" s="122"/>
      <c r="L2" s="1"/>
      <c r="M2" s="1"/>
      <c r="N2" s="1"/>
      <c r="O2" s="1"/>
      <c r="P2" s="1"/>
      <c r="Q2" s="1"/>
      <c r="R2" s="1"/>
      <c r="S2" s="1"/>
      <c r="T2" s="1"/>
      <c r="U2" s="1"/>
      <c r="V2" s="1"/>
      <c r="AT2" s="16" t="s">
        <v>5</v>
      </c>
    </row>
    <row r="3" s="1" customFormat="1" ht="6.96" customHeight="1">
      <c r="B3" s="123"/>
      <c r="C3" s="124"/>
      <c r="D3" s="124"/>
      <c r="E3" s="124"/>
      <c r="F3" s="124"/>
      <c r="G3" s="124"/>
      <c r="H3" s="124"/>
      <c r="I3" s="125"/>
      <c r="J3" s="124"/>
      <c r="K3" s="124"/>
      <c r="L3" s="19"/>
      <c r="AT3" s="16" t="s">
        <v>78</v>
      </c>
    </row>
    <row r="4" s="1" customFormat="1" ht="24.96" customHeight="1">
      <c r="B4" s="19"/>
      <c r="D4" s="126" t="s">
        <v>79</v>
      </c>
      <c r="I4" s="122"/>
      <c r="L4" s="19"/>
      <c r="M4" s="127" t="s">
        <v>10</v>
      </c>
      <c r="AT4" s="16" t="s">
        <v>4</v>
      </c>
    </row>
    <row r="5" s="1" customFormat="1" ht="6.96" customHeight="1">
      <c r="B5" s="19"/>
      <c r="I5" s="122"/>
      <c r="L5" s="19"/>
    </row>
    <row r="6" s="2" customFormat="1" ht="12" customHeight="1">
      <c r="A6" s="37"/>
      <c r="B6" s="43"/>
      <c r="C6" s="37"/>
      <c r="D6" s="128" t="s">
        <v>16</v>
      </c>
      <c r="E6" s="37"/>
      <c r="F6" s="37"/>
      <c r="G6" s="37"/>
      <c r="H6" s="37"/>
      <c r="I6" s="129"/>
      <c r="J6" s="37"/>
      <c r="K6" s="37"/>
      <c r="L6" s="130"/>
      <c r="S6" s="37"/>
      <c r="T6" s="37"/>
      <c r="U6" s="37"/>
      <c r="V6" s="37"/>
      <c r="W6" s="37"/>
      <c r="X6" s="37"/>
      <c r="Y6" s="37"/>
      <c r="Z6" s="37"/>
      <c r="AA6" s="37"/>
      <c r="AB6" s="37"/>
      <c r="AC6" s="37"/>
      <c r="AD6" s="37"/>
      <c r="AE6" s="37"/>
    </row>
    <row r="7" s="2" customFormat="1" ht="16.5" customHeight="1">
      <c r="A7" s="37"/>
      <c r="B7" s="43"/>
      <c r="C7" s="37"/>
      <c r="D7" s="37"/>
      <c r="E7" s="131" t="s">
        <v>17</v>
      </c>
      <c r="F7" s="37"/>
      <c r="G7" s="37"/>
      <c r="H7" s="37"/>
      <c r="I7" s="129"/>
      <c r="J7" s="37"/>
      <c r="K7" s="37"/>
      <c r="L7" s="130"/>
      <c r="S7" s="37"/>
      <c r="T7" s="37"/>
      <c r="U7" s="37"/>
      <c r="V7" s="37"/>
      <c r="W7" s="37"/>
      <c r="X7" s="37"/>
      <c r="Y7" s="37"/>
      <c r="Z7" s="37"/>
      <c r="AA7" s="37"/>
      <c r="AB7" s="37"/>
      <c r="AC7" s="37"/>
      <c r="AD7" s="37"/>
      <c r="AE7" s="37"/>
    </row>
    <row r="8" s="2" customFormat="1">
      <c r="A8" s="37"/>
      <c r="B8" s="43"/>
      <c r="C8" s="37"/>
      <c r="D8" s="37"/>
      <c r="E8" s="37"/>
      <c r="F8" s="37"/>
      <c r="G8" s="37"/>
      <c r="H8" s="37"/>
      <c r="I8" s="129"/>
      <c r="J8" s="37"/>
      <c r="K8" s="37"/>
      <c r="L8" s="130"/>
      <c r="S8" s="37"/>
      <c r="T8" s="37"/>
      <c r="U8" s="37"/>
      <c r="V8" s="37"/>
      <c r="W8" s="37"/>
      <c r="X8" s="37"/>
      <c r="Y8" s="37"/>
      <c r="Z8" s="37"/>
      <c r="AA8" s="37"/>
      <c r="AB8" s="37"/>
      <c r="AC8" s="37"/>
      <c r="AD8" s="37"/>
      <c r="AE8" s="37"/>
    </row>
    <row r="9" s="2" customFormat="1" ht="12" customHeight="1">
      <c r="A9" s="37"/>
      <c r="B9" s="43"/>
      <c r="C9" s="37"/>
      <c r="D9" s="128" t="s">
        <v>18</v>
      </c>
      <c r="E9" s="37"/>
      <c r="F9" s="132" t="s">
        <v>19</v>
      </c>
      <c r="G9" s="37"/>
      <c r="H9" s="37"/>
      <c r="I9" s="133" t="s">
        <v>20</v>
      </c>
      <c r="J9" s="132" t="s">
        <v>19</v>
      </c>
      <c r="K9" s="37"/>
      <c r="L9" s="130"/>
      <c r="S9" s="37"/>
      <c r="T9" s="37"/>
      <c r="U9" s="37"/>
      <c r="V9" s="37"/>
      <c r="W9" s="37"/>
      <c r="X9" s="37"/>
      <c r="Y9" s="37"/>
      <c r="Z9" s="37"/>
      <c r="AA9" s="37"/>
      <c r="AB9" s="37"/>
      <c r="AC9" s="37"/>
      <c r="AD9" s="37"/>
      <c r="AE9" s="37"/>
    </row>
    <row r="10" s="2" customFormat="1" ht="12" customHeight="1">
      <c r="A10" s="37"/>
      <c r="B10" s="43"/>
      <c r="C10" s="37"/>
      <c r="D10" s="128" t="s">
        <v>21</v>
      </c>
      <c r="E10" s="37"/>
      <c r="F10" s="132" t="s">
        <v>22</v>
      </c>
      <c r="G10" s="37"/>
      <c r="H10" s="37"/>
      <c r="I10" s="133" t="s">
        <v>23</v>
      </c>
      <c r="J10" s="134" t="str">
        <f>'Rekapitulace stavby'!AN8</f>
        <v>28. 5. 2020</v>
      </c>
      <c r="K10" s="37"/>
      <c r="L10" s="130"/>
      <c r="S10" s="37"/>
      <c r="T10" s="37"/>
      <c r="U10" s="37"/>
      <c r="V10" s="37"/>
      <c r="W10" s="37"/>
      <c r="X10" s="37"/>
      <c r="Y10" s="37"/>
      <c r="Z10" s="37"/>
      <c r="AA10" s="37"/>
      <c r="AB10" s="37"/>
      <c r="AC10" s="37"/>
      <c r="AD10" s="37"/>
      <c r="AE10" s="37"/>
    </row>
    <row r="11" s="2" customFormat="1" ht="10.8" customHeight="1">
      <c r="A11" s="37"/>
      <c r="B11" s="43"/>
      <c r="C11" s="37"/>
      <c r="D11" s="37"/>
      <c r="E11" s="37"/>
      <c r="F11" s="37"/>
      <c r="G11" s="37"/>
      <c r="H11" s="37"/>
      <c r="I11" s="129"/>
      <c r="J11" s="37"/>
      <c r="K11" s="37"/>
      <c r="L11" s="130"/>
      <c r="S11" s="37"/>
      <c r="T11" s="37"/>
      <c r="U11" s="37"/>
      <c r="V11" s="37"/>
      <c r="W11" s="37"/>
      <c r="X11" s="37"/>
      <c r="Y11" s="37"/>
      <c r="Z11" s="37"/>
      <c r="AA11" s="37"/>
      <c r="AB11" s="37"/>
      <c r="AC11" s="37"/>
      <c r="AD11" s="37"/>
      <c r="AE11" s="37"/>
    </row>
    <row r="12" s="2" customFormat="1" ht="12" customHeight="1">
      <c r="A12" s="37"/>
      <c r="B12" s="43"/>
      <c r="C12" s="37"/>
      <c r="D12" s="128" t="s">
        <v>25</v>
      </c>
      <c r="E12" s="37"/>
      <c r="F12" s="37"/>
      <c r="G12" s="37"/>
      <c r="H12" s="37"/>
      <c r="I12" s="133" t="s">
        <v>26</v>
      </c>
      <c r="J12" s="132" t="str">
        <f>IF('Rekapitulace stavby'!AN10="","",'Rekapitulace stavby'!AN10)</f>
        <v/>
      </c>
      <c r="K12" s="37"/>
      <c r="L12" s="130"/>
      <c r="S12" s="37"/>
      <c r="T12" s="37"/>
      <c r="U12" s="37"/>
      <c r="V12" s="37"/>
      <c r="W12" s="37"/>
      <c r="X12" s="37"/>
      <c r="Y12" s="37"/>
      <c r="Z12" s="37"/>
      <c r="AA12" s="37"/>
      <c r="AB12" s="37"/>
      <c r="AC12" s="37"/>
      <c r="AD12" s="37"/>
      <c r="AE12" s="37"/>
    </row>
    <row r="13" s="2" customFormat="1" ht="18" customHeight="1">
      <c r="A13" s="37"/>
      <c r="B13" s="43"/>
      <c r="C13" s="37"/>
      <c r="D13" s="37"/>
      <c r="E13" s="132" t="str">
        <f>IF('Rekapitulace stavby'!E11="","",'Rekapitulace stavby'!E11)</f>
        <v xml:space="preserve"> </v>
      </c>
      <c r="F13" s="37"/>
      <c r="G13" s="37"/>
      <c r="H13" s="37"/>
      <c r="I13" s="133" t="s">
        <v>27</v>
      </c>
      <c r="J13" s="132" t="str">
        <f>IF('Rekapitulace stavby'!AN11="","",'Rekapitulace stavby'!AN11)</f>
        <v/>
      </c>
      <c r="K13" s="37"/>
      <c r="L13" s="130"/>
      <c r="S13" s="37"/>
      <c r="T13" s="37"/>
      <c r="U13" s="37"/>
      <c r="V13" s="37"/>
      <c r="W13" s="37"/>
      <c r="X13" s="37"/>
      <c r="Y13" s="37"/>
      <c r="Z13" s="37"/>
      <c r="AA13" s="37"/>
      <c r="AB13" s="37"/>
      <c r="AC13" s="37"/>
      <c r="AD13" s="37"/>
      <c r="AE13" s="37"/>
    </row>
    <row r="14" s="2" customFormat="1" ht="6.96" customHeight="1">
      <c r="A14" s="37"/>
      <c r="B14" s="43"/>
      <c r="C14" s="37"/>
      <c r="D14" s="37"/>
      <c r="E14" s="37"/>
      <c r="F14" s="37"/>
      <c r="G14" s="37"/>
      <c r="H14" s="37"/>
      <c r="I14" s="129"/>
      <c r="J14" s="37"/>
      <c r="K14" s="37"/>
      <c r="L14" s="130"/>
      <c r="S14" s="37"/>
      <c r="T14" s="37"/>
      <c r="U14" s="37"/>
      <c r="V14" s="37"/>
      <c r="W14" s="37"/>
      <c r="X14" s="37"/>
      <c r="Y14" s="37"/>
      <c r="Z14" s="37"/>
      <c r="AA14" s="37"/>
      <c r="AB14" s="37"/>
      <c r="AC14" s="37"/>
      <c r="AD14" s="37"/>
      <c r="AE14" s="37"/>
    </row>
    <row r="15" s="2" customFormat="1" ht="12" customHeight="1">
      <c r="A15" s="37"/>
      <c r="B15" s="43"/>
      <c r="C15" s="37"/>
      <c r="D15" s="128" t="s">
        <v>28</v>
      </c>
      <c r="E15" s="37"/>
      <c r="F15" s="37"/>
      <c r="G15" s="37"/>
      <c r="H15" s="37"/>
      <c r="I15" s="133" t="s">
        <v>26</v>
      </c>
      <c r="J15" s="32" t="str">
        <f>'Rekapitulace stavby'!AN13</f>
        <v>Vyplň údaj</v>
      </c>
      <c r="K15" s="37"/>
      <c r="L15" s="130"/>
      <c r="S15" s="37"/>
      <c r="T15" s="37"/>
      <c r="U15" s="37"/>
      <c r="V15" s="37"/>
      <c r="W15" s="37"/>
      <c r="X15" s="37"/>
      <c r="Y15" s="37"/>
      <c r="Z15" s="37"/>
      <c r="AA15" s="37"/>
      <c r="AB15" s="37"/>
      <c r="AC15" s="37"/>
      <c r="AD15" s="37"/>
      <c r="AE15" s="37"/>
    </row>
    <row r="16" s="2" customFormat="1" ht="18" customHeight="1">
      <c r="A16" s="37"/>
      <c r="B16" s="43"/>
      <c r="C16" s="37"/>
      <c r="D16" s="37"/>
      <c r="E16" s="32" t="str">
        <f>'Rekapitulace stavby'!E14</f>
        <v>Vyplň údaj</v>
      </c>
      <c r="F16" s="132"/>
      <c r="G16" s="132"/>
      <c r="H16" s="132"/>
      <c r="I16" s="133" t="s">
        <v>27</v>
      </c>
      <c r="J16" s="32" t="str">
        <f>'Rekapitulace stavby'!AN14</f>
        <v>Vyplň údaj</v>
      </c>
      <c r="K16" s="37"/>
      <c r="L16" s="130"/>
      <c r="S16" s="37"/>
      <c r="T16" s="37"/>
      <c r="U16" s="37"/>
      <c r="V16" s="37"/>
      <c r="W16" s="37"/>
      <c r="X16" s="37"/>
      <c r="Y16" s="37"/>
      <c r="Z16" s="37"/>
      <c r="AA16" s="37"/>
      <c r="AB16" s="37"/>
      <c r="AC16" s="37"/>
      <c r="AD16" s="37"/>
      <c r="AE16" s="37"/>
    </row>
    <row r="17" s="2" customFormat="1" ht="6.96" customHeight="1">
      <c r="A17" s="37"/>
      <c r="B17" s="43"/>
      <c r="C17" s="37"/>
      <c r="D17" s="37"/>
      <c r="E17" s="37"/>
      <c r="F17" s="37"/>
      <c r="G17" s="37"/>
      <c r="H17" s="37"/>
      <c r="I17" s="129"/>
      <c r="J17" s="37"/>
      <c r="K17" s="37"/>
      <c r="L17" s="130"/>
      <c r="S17" s="37"/>
      <c r="T17" s="37"/>
      <c r="U17" s="37"/>
      <c r="V17" s="37"/>
      <c r="W17" s="37"/>
      <c r="X17" s="37"/>
      <c r="Y17" s="37"/>
      <c r="Z17" s="37"/>
      <c r="AA17" s="37"/>
      <c r="AB17" s="37"/>
      <c r="AC17" s="37"/>
      <c r="AD17" s="37"/>
      <c r="AE17" s="37"/>
    </row>
    <row r="18" s="2" customFormat="1" ht="12" customHeight="1">
      <c r="A18" s="37"/>
      <c r="B18" s="43"/>
      <c r="C18" s="37"/>
      <c r="D18" s="128" t="s">
        <v>30</v>
      </c>
      <c r="E18" s="37"/>
      <c r="F18" s="37"/>
      <c r="G18" s="37"/>
      <c r="H18" s="37"/>
      <c r="I18" s="133" t="s">
        <v>26</v>
      </c>
      <c r="J18" s="132" t="str">
        <f>IF('Rekapitulace stavby'!AN16="","",'Rekapitulace stavby'!AN16)</f>
        <v/>
      </c>
      <c r="K18" s="37"/>
      <c r="L18" s="130"/>
      <c r="S18" s="37"/>
      <c r="T18" s="37"/>
      <c r="U18" s="37"/>
      <c r="V18" s="37"/>
      <c r="W18" s="37"/>
      <c r="X18" s="37"/>
      <c r="Y18" s="37"/>
      <c r="Z18" s="37"/>
      <c r="AA18" s="37"/>
      <c r="AB18" s="37"/>
      <c r="AC18" s="37"/>
      <c r="AD18" s="37"/>
      <c r="AE18" s="37"/>
    </row>
    <row r="19" s="2" customFormat="1" ht="18" customHeight="1">
      <c r="A19" s="37"/>
      <c r="B19" s="43"/>
      <c r="C19" s="37"/>
      <c r="D19" s="37"/>
      <c r="E19" s="132" t="str">
        <f>IF('Rekapitulace stavby'!E17="","",'Rekapitulace stavby'!E17)</f>
        <v xml:space="preserve"> </v>
      </c>
      <c r="F19" s="37"/>
      <c r="G19" s="37"/>
      <c r="H19" s="37"/>
      <c r="I19" s="133" t="s">
        <v>27</v>
      </c>
      <c r="J19" s="132" t="str">
        <f>IF('Rekapitulace stavby'!AN17="","",'Rekapitulace stavby'!AN17)</f>
        <v/>
      </c>
      <c r="K19" s="37"/>
      <c r="L19" s="130"/>
      <c r="S19" s="37"/>
      <c r="T19" s="37"/>
      <c r="U19" s="37"/>
      <c r="V19" s="37"/>
      <c r="W19" s="37"/>
      <c r="X19" s="37"/>
      <c r="Y19" s="37"/>
      <c r="Z19" s="37"/>
      <c r="AA19" s="37"/>
      <c r="AB19" s="37"/>
      <c r="AC19" s="37"/>
      <c r="AD19" s="37"/>
      <c r="AE19" s="37"/>
    </row>
    <row r="20" s="2" customFormat="1" ht="6.96" customHeight="1">
      <c r="A20" s="37"/>
      <c r="B20" s="43"/>
      <c r="C20" s="37"/>
      <c r="D20" s="37"/>
      <c r="E20" s="37"/>
      <c r="F20" s="37"/>
      <c r="G20" s="37"/>
      <c r="H20" s="37"/>
      <c r="I20" s="129"/>
      <c r="J20" s="37"/>
      <c r="K20" s="37"/>
      <c r="L20" s="130"/>
      <c r="S20" s="37"/>
      <c r="T20" s="37"/>
      <c r="U20" s="37"/>
      <c r="V20" s="37"/>
      <c r="W20" s="37"/>
      <c r="X20" s="37"/>
      <c r="Y20" s="37"/>
      <c r="Z20" s="37"/>
      <c r="AA20" s="37"/>
      <c r="AB20" s="37"/>
      <c r="AC20" s="37"/>
      <c r="AD20" s="37"/>
      <c r="AE20" s="37"/>
    </row>
    <row r="21" s="2" customFormat="1" ht="12" customHeight="1">
      <c r="A21" s="37"/>
      <c r="B21" s="43"/>
      <c r="C21" s="37"/>
      <c r="D21" s="128" t="s">
        <v>32</v>
      </c>
      <c r="E21" s="37"/>
      <c r="F21" s="37"/>
      <c r="G21" s="37"/>
      <c r="H21" s="37"/>
      <c r="I21" s="133" t="s">
        <v>26</v>
      </c>
      <c r="J21" s="132" t="s">
        <v>33</v>
      </c>
      <c r="K21" s="37"/>
      <c r="L21" s="130"/>
      <c r="S21" s="37"/>
      <c r="T21" s="37"/>
      <c r="U21" s="37"/>
      <c r="V21" s="37"/>
      <c r="W21" s="37"/>
      <c r="X21" s="37"/>
      <c r="Y21" s="37"/>
      <c r="Z21" s="37"/>
      <c r="AA21" s="37"/>
      <c r="AB21" s="37"/>
      <c r="AC21" s="37"/>
      <c r="AD21" s="37"/>
      <c r="AE21" s="37"/>
    </row>
    <row r="22" s="2" customFormat="1" ht="18" customHeight="1">
      <c r="A22" s="37"/>
      <c r="B22" s="43"/>
      <c r="C22" s="37"/>
      <c r="D22" s="37"/>
      <c r="E22" s="132" t="s">
        <v>34</v>
      </c>
      <c r="F22" s="37"/>
      <c r="G22" s="37"/>
      <c r="H22" s="37"/>
      <c r="I22" s="133" t="s">
        <v>27</v>
      </c>
      <c r="J22" s="132" t="s">
        <v>19</v>
      </c>
      <c r="K22" s="37"/>
      <c r="L22" s="130"/>
      <c r="S22" s="37"/>
      <c r="T22" s="37"/>
      <c r="U22" s="37"/>
      <c r="V22" s="37"/>
      <c r="W22" s="37"/>
      <c r="X22" s="37"/>
      <c r="Y22" s="37"/>
      <c r="Z22" s="37"/>
      <c r="AA22" s="37"/>
      <c r="AB22" s="37"/>
      <c r="AC22" s="37"/>
      <c r="AD22" s="37"/>
      <c r="AE22" s="37"/>
    </row>
    <row r="23" s="2" customFormat="1" ht="6.96" customHeight="1">
      <c r="A23" s="37"/>
      <c r="B23" s="43"/>
      <c r="C23" s="37"/>
      <c r="D23" s="37"/>
      <c r="E23" s="37"/>
      <c r="F23" s="37"/>
      <c r="G23" s="37"/>
      <c r="H23" s="37"/>
      <c r="I23" s="129"/>
      <c r="J23" s="37"/>
      <c r="K23" s="37"/>
      <c r="L23" s="130"/>
      <c r="S23" s="37"/>
      <c r="T23" s="37"/>
      <c r="U23" s="37"/>
      <c r="V23" s="37"/>
      <c r="W23" s="37"/>
      <c r="X23" s="37"/>
      <c r="Y23" s="37"/>
      <c r="Z23" s="37"/>
      <c r="AA23" s="37"/>
      <c r="AB23" s="37"/>
      <c r="AC23" s="37"/>
      <c r="AD23" s="37"/>
      <c r="AE23" s="37"/>
    </row>
    <row r="24" s="2" customFormat="1" ht="12" customHeight="1">
      <c r="A24" s="37"/>
      <c r="B24" s="43"/>
      <c r="C24" s="37"/>
      <c r="D24" s="128" t="s">
        <v>35</v>
      </c>
      <c r="E24" s="37"/>
      <c r="F24" s="37"/>
      <c r="G24" s="37"/>
      <c r="H24" s="37"/>
      <c r="I24" s="129"/>
      <c r="J24" s="37"/>
      <c r="K24" s="37"/>
      <c r="L24" s="130"/>
      <c r="S24" s="37"/>
      <c r="T24" s="37"/>
      <c r="U24" s="37"/>
      <c r="V24" s="37"/>
      <c r="W24" s="37"/>
      <c r="X24" s="37"/>
      <c r="Y24" s="37"/>
      <c r="Z24" s="37"/>
      <c r="AA24" s="37"/>
      <c r="AB24" s="37"/>
      <c r="AC24" s="37"/>
      <c r="AD24" s="37"/>
      <c r="AE24" s="37"/>
    </row>
    <row r="25" s="8" customFormat="1" ht="47.25" customHeight="1">
      <c r="A25" s="135"/>
      <c r="B25" s="136"/>
      <c r="C25" s="135"/>
      <c r="D25" s="135"/>
      <c r="E25" s="137" t="s">
        <v>36</v>
      </c>
      <c r="F25" s="137"/>
      <c r="G25" s="137"/>
      <c r="H25" s="137"/>
      <c r="I25" s="138"/>
      <c r="J25" s="135"/>
      <c r="K25" s="135"/>
      <c r="L25" s="139"/>
      <c r="S25" s="135"/>
      <c r="T25" s="135"/>
      <c r="U25" s="135"/>
      <c r="V25" s="135"/>
      <c r="W25" s="135"/>
      <c r="X25" s="135"/>
      <c r="Y25" s="135"/>
      <c r="Z25" s="135"/>
      <c r="AA25" s="135"/>
      <c r="AB25" s="135"/>
      <c r="AC25" s="135"/>
      <c r="AD25" s="135"/>
      <c r="AE25" s="135"/>
    </row>
    <row r="26" s="2" customFormat="1" ht="6.96" customHeight="1">
      <c r="A26" s="37"/>
      <c r="B26" s="43"/>
      <c r="C26" s="37"/>
      <c r="D26" s="37"/>
      <c r="E26" s="37"/>
      <c r="F26" s="37"/>
      <c r="G26" s="37"/>
      <c r="H26" s="37"/>
      <c r="I26" s="129"/>
      <c r="J26" s="37"/>
      <c r="K26" s="37"/>
      <c r="L26" s="130"/>
      <c r="S26" s="37"/>
      <c r="T26" s="37"/>
      <c r="U26" s="37"/>
      <c r="V26" s="37"/>
      <c r="W26" s="37"/>
      <c r="X26" s="37"/>
      <c r="Y26" s="37"/>
      <c r="Z26" s="37"/>
      <c r="AA26" s="37"/>
      <c r="AB26" s="37"/>
      <c r="AC26" s="37"/>
      <c r="AD26" s="37"/>
      <c r="AE26" s="37"/>
    </row>
    <row r="27" s="2" customFormat="1" ht="6.96" customHeight="1">
      <c r="A27" s="37"/>
      <c r="B27" s="43"/>
      <c r="C27" s="37"/>
      <c r="D27" s="140"/>
      <c r="E27" s="140"/>
      <c r="F27" s="140"/>
      <c r="G27" s="140"/>
      <c r="H27" s="140"/>
      <c r="I27" s="141"/>
      <c r="J27" s="140"/>
      <c r="K27" s="140"/>
      <c r="L27" s="130"/>
      <c r="S27" s="37"/>
      <c r="T27" s="37"/>
      <c r="U27" s="37"/>
      <c r="V27" s="37"/>
      <c r="W27" s="37"/>
      <c r="X27" s="37"/>
      <c r="Y27" s="37"/>
      <c r="Z27" s="37"/>
      <c r="AA27" s="37"/>
      <c r="AB27" s="37"/>
      <c r="AC27" s="37"/>
      <c r="AD27" s="37"/>
      <c r="AE27" s="37"/>
    </row>
    <row r="28" s="2" customFormat="1" ht="25.44" customHeight="1">
      <c r="A28" s="37"/>
      <c r="B28" s="43"/>
      <c r="C28" s="37"/>
      <c r="D28" s="142" t="s">
        <v>37</v>
      </c>
      <c r="E28" s="37"/>
      <c r="F28" s="37"/>
      <c r="G28" s="37"/>
      <c r="H28" s="37"/>
      <c r="I28" s="129"/>
      <c r="J28" s="143">
        <f>ROUND(J117, 2)</f>
        <v>0</v>
      </c>
      <c r="K28" s="37"/>
      <c r="L28" s="130"/>
      <c r="S28" s="37"/>
      <c r="T28" s="37"/>
      <c r="U28" s="37"/>
      <c r="V28" s="37"/>
      <c r="W28" s="37"/>
      <c r="X28" s="37"/>
      <c r="Y28" s="37"/>
      <c r="Z28" s="37"/>
      <c r="AA28" s="37"/>
      <c r="AB28" s="37"/>
      <c r="AC28" s="37"/>
      <c r="AD28" s="37"/>
      <c r="AE28" s="37"/>
    </row>
    <row r="29" s="2" customFormat="1" ht="6.96" customHeight="1">
      <c r="A29" s="37"/>
      <c r="B29" s="43"/>
      <c r="C29" s="37"/>
      <c r="D29" s="140"/>
      <c r="E29" s="140"/>
      <c r="F29" s="140"/>
      <c r="G29" s="140"/>
      <c r="H29" s="140"/>
      <c r="I29" s="141"/>
      <c r="J29" s="140"/>
      <c r="K29" s="140"/>
      <c r="L29" s="130"/>
      <c r="S29" s="37"/>
      <c r="T29" s="37"/>
      <c r="U29" s="37"/>
      <c r="V29" s="37"/>
      <c r="W29" s="37"/>
      <c r="X29" s="37"/>
      <c r="Y29" s="37"/>
      <c r="Z29" s="37"/>
      <c r="AA29" s="37"/>
      <c r="AB29" s="37"/>
      <c r="AC29" s="37"/>
      <c r="AD29" s="37"/>
      <c r="AE29" s="37"/>
    </row>
    <row r="30" s="2" customFormat="1" ht="14.4" customHeight="1">
      <c r="A30" s="37"/>
      <c r="B30" s="43"/>
      <c r="C30" s="37"/>
      <c r="D30" s="37"/>
      <c r="E30" s="37"/>
      <c r="F30" s="144" t="s">
        <v>39</v>
      </c>
      <c r="G30" s="37"/>
      <c r="H30" s="37"/>
      <c r="I30" s="145" t="s">
        <v>38</v>
      </c>
      <c r="J30" s="144" t="s">
        <v>40</v>
      </c>
      <c r="K30" s="37"/>
      <c r="L30" s="130"/>
      <c r="S30" s="37"/>
      <c r="T30" s="37"/>
      <c r="U30" s="37"/>
      <c r="V30" s="37"/>
      <c r="W30" s="37"/>
      <c r="X30" s="37"/>
      <c r="Y30" s="37"/>
      <c r="Z30" s="37"/>
      <c r="AA30" s="37"/>
      <c r="AB30" s="37"/>
      <c r="AC30" s="37"/>
      <c r="AD30" s="37"/>
      <c r="AE30" s="37"/>
    </row>
    <row r="31" s="2" customFormat="1" ht="14.4" customHeight="1">
      <c r="A31" s="37"/>
      <c r="B31" s="43"/>
      <c r="C31" s="37"/>
      <c r="D31" s="146" t="s">
        <v>41</v>
      </c>
      <c r="E31" s="128" t="s">
        <v>42</v>
      </c>
      <c r="F31" s="147">
        <f>ROUND((SUM(BE117:BE413)),  2)</f>
        <v>0</v>
      </c>
      <c r="G31" s="37"/>
      <c r="H31" s="37"/>
      <c r="I31" s="148">
        <v>0.20999999999999999</v>
      </c>
      <c r="J31" s="147">
        <f>ROUND(((SUM(BE117:BE413))*I31),  2)</f>
        <v>0</v>
      </c>
      <c r="K31" s="37"/>
      <c r="L31" s="130"/>
      <c r="S31" s="37"/>
      <c r="T31" s="37"/>
      <c r="U31" s="37"/>
      <c r="V31" s="37"/>
      <c r="W31" s="37"/>
      <c r="X31" s="37"/>
      <c r="Y31" s="37"/>
      <c r="Z31" s="37"/>
      <c r="AA31" s="37"/>
      <c r="AB31" s="37"/>
      <c r="AC31" s="37"/>
      <c r="AD31" s="37"/>
      <c r="AE31" s="37"/>
    </row>
    <row r="32" s="2" customFormat="1" ht="14.4" customHeight="1">
      <c r="A32" s="37"/>
      <c r="B32" s="43"/>
      <c r="C32" s="37"/>
      <c r="D32" s="37"/>
      <c r="E32" s="128" t="s">
        <v>43</v>
      </c>
      <c r="F32" s="147">
        <f>ROUND((SUM(BF117:BF413)),  2)</f>
        <v>0</v>
      </c>
      <c r="G32" s="37"/>
      <c r="H32" s="37"/>
      <c r="I32" s="148">
        <v>0.14999999999999999</v>
      </c>
      <c r="J32" s="147">
        <f>ROUND(((SUM(BF117:BF413))*I32),  2)</f>
        <v>0</v>
      </c>
      <c r="K32" s="37"/>
      <c r="L32" s="130"/>
      <c r="S32" s="37"/>
      <c r="T32" s="37"/>
      <c r="U32" s="37"/>
      <c r="V32" s="37"/>
      <c r="W32" s="37"/>
      <c r="X32" s="37"/>
      <c r="Y32" s="37"/>
      <c r="Z32" s="37"/>
      <c r="AA32" s="37"/>
      <c r="AB32" s="37"/>
      <c r="AC32" s="37"/>
      <c r="AD32" s="37"/>
      <c r="AE32" s="37"/>
    </row>
    <row r="33" hidden="1" s="2" customFormat="1" ht="14.4" customHeight="1">
      <c r="A33" s="37"/>
      <c r="B33" s="43"/>
      <c r="C33" s="37"/>
      <c r="D33" s="37"/>
      <c r="E33" s="128" t="s">
        <v>44</v>
      </c>
      <c r="F33" s="147">
        <f>ROUND((SUM(BG117:BG413)),  2)</f>
        <v>0</v>
      </c>
      <c r="G33" s="37"/>
      <c r="H33" s="37"/>
      <c r="I33" s="148">
        <v>0.20999999999999999</v>
      </c>
      <c r="J33" s="147">
        <f>0</f>
        <v>0</v>
      </c>
      <c r="K33" s="37"/>
      <c r="L33" s="130"/>
      <c r="S33" s="37"/>
      <c r="T33" s="37"/>
      <c r="U33" s="37"/>
      <c r="V33" s="37"/>
      <c r="W33" s="37"/>
      <c r="X33" s="37"/>
      <c r="Y33" s="37"/>
      <c r="Z33" s="37"/>
      <c r="AA33" s="37"/>
      <c r="AB33" s="37"/>
      <c r="AC33" s="37"/>
      <c r="AD33" s="37"/>
      <c r="AE33" s="37"/>
    </row>
    <row r="34" hidden="1" s="2" customFormat="1" ht="14.4" customHeight="1">
      <c r="A34" s="37"/>
      <c r="B34" s="43"/>
      <c r="C34" s="37"/>
      <c r="D34" s="37"/>
      <c r="E34" s="128" t="s">
        <v>45</v>
      </c>
      <c r="F34" s="147">
        <f>ROUND((SUM(BH117:BH413)),  2)</f>
        <v>0</v>
      </c>
      <c r="G34" s="37"/>
      <c r="H34" s="37"/>
      <c r="I34" s="148">
        <v>0.14999999999999999</v>
      </c>
      <c r="J34" s="147">
        <f>0</f>
        <v>0</v>
      </c>
      <c r="K34" s="37"/>
      <c r="L34" s="130"/>
      <c r="S34" s="37"/>
      <c r="T34" s="37"/>
      <c r="U34" s="37"/>
      <c r="V34" s="37"/>
      <c r="W34" s="37"/>
      <c r="X34" s="37"/>
      <c r="Y34" s="37"/>
      <c r="Z34" s="37"/>
      <c r="AA34" s="37"/>
      <c r="AB34" s="37"/>
      <c r="AC34" s="37"/>
      <c r="AD34" s="37"/>
      <c r="AE34" s="37"/>
    </row>
    <row r="35" hidden="1" s="2" customFormat="1" ht="14.4" customHeight="1">
      <c r="A35" s="37"/>
      <c r="B35" s="43"/>
      <c r="C35" s="37"/>
      <c r="D35" s="37"/>
      <c r="E35" s="128" t="s">
        <v>46</v>
      </c>
      <c r="F35" s="147">
        <f>ROUND((SUM(BI117:BI413)),  2)</f>
        <v>0</v>
      </c>
      <c r="G35" s="37"/>
      <c r="H35" s="37"/>
      <c r="I35" s="148">
        <v>0</v>
      </c>
      <c r="J35" s="147">
        <f>0</f>
        <v>0</v>
      </c>
      <c r="K35" s="37"/>
      <c r="L35" s="130"/>
      <c r="S35" s="37"/>
      <c r="T35" s="37"/>
      <c r="U35" s="37"/>
      <c r="V35" s="37"/>
      <c r="W35" s="37"/>
      <c r="X35" s="37"/>
      <c r="Y35" s="37"/>
      <c r="Z35" s="37"/>
      <c r="AA35" s="37"/>
      <c r="AB35" s="37"/>
      <c r="AC35" s="37"/>
      <c r="AD35" s="37"/>
      <c r="AE35" s="37"/>
    </row>
    <row r="36" s="2" customFormat="1" ht="6.96" customHeight="1">
      <c r="A36" s="37"/>
      <c r="B36" s="43"/>
      <c r="C36" s="37"/>
      <c r="D36" s="37"/>
      <c r="E36" s="37"/>
      <c r="F36" s="37"/>
      <c r="G36" s="37"/>
      <c r="H36" s="37"/>
      <c r="I36" s="129"/>
      <c r="J36" s="37"/>
      <c r="K36" s="37"/>
      <c r="L36" s="130"/>
      <c r="S36" s="37"/>
      <c r="T36" s="37"/>
      <c r="U36" s="37"/>
      <c r="V36" s="37"/>
      <c r="W36" s="37"/>
      <c r="X36" s="37"/>
      <c r="Y36" s="37"/>
      <c r="Z36" s="37"/>
      <c r="AA36" s="37"/>
      <c r="AB36" s="37"/>
      <c r="AC36" s="37"/>
      <c r="AD36" s="37"/>
      <c r="AE36" s="37"/>
    </row>
    <row r="37" s="2" customFormat="1" ht="25.44" customHeight="1">
      <c r="A37" s="37"/>
      <c r="B37" s="43"/>
      <c r="C37" s="149"/>
      <c r="D37" s="150" t="s">
        <v>47</v>
      </c>
      <c r="E37" s="151"/>
      <c r="F37" s="151"/>
      <c r="G37" s="152" t="s">
        <v>48</v>
      </c>
      <c r="H37" s="153" t="s">
        <v>49</v>
      </c>
      <c r="I37" s="154"/>
      <c r="J37" s="155">
        <f>SUM(J28:J35)</f>
        <v>0</v>
      </c>
      <c r="K37" s="156"/>
      <c r="L37" s="130"/>
      <c r="S37" s="37"/>
      <c r="T37" s="37"/>
      <c r="U37" s="37"/>
      <c r="V37" s="37"/>
      <c r="W37" s="37"/>
      <c r="X37" s="37"/>
      <c r="Y37" s="37"/>
      <c r="Z37" s="37"/>
      <c r="AA37" s="37"/>
      <c r="AB37" s="37"/>
      <c r="AC37" s="37"/>
      <c r="AD37" s="37"/>
      <c r="AE37" s="37"/>
    </row>
    <row r="38" s="2" customFormat="1" ht="14.4" customHeight="1">
      <c r="A38" s="37"/>
      <c r="B38" s="157"/>
      <c r="C38" s="158"/>
      <c r="D38" s="158"/>
      <c r="E38" s="158"/>
      <c r="F38" s="158"/>
      <c r="G38" s="158"/>
      <c r="H38" s="158"/>
      <c r="I38" s="159"/>
      <c r="J38" s="158"/>
      <c r="K38" s="158"/>
      <c r="L38" s="130"/>
      <c r="S38" s="37"/>
      <c r="T38" s="37"/>
      <c r="U38" s="37"/>
      <c r="V38" s="37"/>
      <c r="W38" s="37"/>
      <c r="X38" s="37"/>
      <c r="Y38" s="37"/>
      <c r="Z38" s="37"/>
      <c r="AA38" s="37"/>
      <c r="AB38" s="37"/>
      <c r="AC38" s="37"/>
      <c r="AD38" s="37"/>
      <c r="AE38" s="37"/>
    </row>
    <row r="42" s="2" customFormat="1" ht="6.96" customHeight="1">
      <c r="A42" s="37"/>
      <c r="B42" s="160"/>
      <c r="C42" s="161"/>
      <c r="D42" s="161"/>
      <c r="E42" s="161"/>
      <c r="F42" s="161"/>
      <c r="G42" s="161"/>
      <c r="H42" s="161"/>
      <c r="I42" s="162"/>
      <c r="J42" s="161"/>
      <c r="K42" s="161"/>
      <c r="L42" s="130"/>
      <c r="S42" s="37"/>
      <c r="T42" s="37"/>
      <c r="U42" s="37"/>
      <c r="V42" s="37"/>
      <c r="W42" s="37"/>
      <c r="X42" s="37"/>
      <c r="Y42" s="37"/>
      <c r="Z42" s="37"/>
      <c r="AA42" s="37"/>
      <c r="AB42" s="37"/>
      <c r="AC42" s="37"/>
      <c r="AD42" s="37"/>
      <c r="AE42" s="37"/>
    </row>
    <row r="43" s="2" customFormat="1" ht="24.96" customHeight="1">
      <c r="A43" s="37"/>
      <c r="B43" s="38"/>
      <c r="C43" s="22" t="s">
        <v>80</v>
      </c>
      <c r="D43" s="39"/>
      <c r="E43" s="39"/>
      <c r="F43" s="39"/>
      <c r="G43" s="39"/>
      <c r="H43" s="39"/>
      <c r="I43" s="129"/>
      <c r="J43" s="39"/>
      <c r="K43" s="39"/>
      <c r="L43" s="130"/>
      <c r="S43" s="37"/>
      <c r="T43" s="37"/>
      <c r="U43" s="37"/>
      <c r="V43" s="37"/>
      <c r="W43" s="37"/>
      <c r="X43" s="37"/>
      <c r="Y43" s="37"/>
      <c r="Z43" s="37"/>
      <c r="AA43" s="37"/>
      <c r="AB43" s="37"/>
      <c r="AC43" s="37"/>
      <c r="AD43" s="37"/>
      <c r="AE43" s="37"/>
    </row>
    <row r="44" s="2" customFormat="1" ht="6.96" customHeight="1">
      <c r="A44" s="37"/>
      <c r="B44" s="38"/>
      <c r="C44" s="39"/>
      <c r="D44" s="39"/>
      <c r="E44" s="39"/>
      <c r="F44" s="39"/>
      <c r="G44" s="39"/>
      <c r="H44" s="39"/>
      <c r="I44" s="129"/>
      <c r="J44" s="39"/>
      <c r="K44" s="39"/>
      <c r="L44" s="130"/>
      <c r="S44" s="37"/>
      <c r="T44" s="37"/>
      <c r="U44" s="37"/>
      <c r="V44" s="37"/>
      <c r="W44" s="37"/>
      <c r="X44" s="37"/>
      <c r="Y44" s="37"/>
      <c r="Z44" s="37"/>
      <c r="AA44" s="37"/>
      <c r="AB44" s="37"/>
      <c r="AC44" s="37"/>
      <c r="AD44" s="37"/>
      <c r="AE44" s="37"/>
    </row>
    <row r="45" s="2" customFormat="1" ht="12" customHeight="1">
      <c r="A45" s="37"/>
      <c r="B45" s="38"/>
      <c r="C45" s="31" t="s">
        <v>16</v>
      </c>
      <c r="D45" s="39"/>
      <c r="E45" s="39"/>
      <c r="F45" s="39"/>
      <c r="G45" s="39"/>
      <c r="H45" s="39"/>
      <c r="I45" s="129"/>
      <c r="J45" s="39"/>
      <c r="K45" s="39"/>
      <c r="L45" s="130"/>
      <c r="S45" s="37"/>
      <c r="T45" s="37"/>
      <c r="U45" s="37"/>
      <c r="V45" s="37"/>
      <c r="W45" s="37"/>
      <c r="X45" s="37"/>
      <c r="Y45" s="37"/>
      <c r="Z45" s="37"/>
      <c r="AA45" s="37"/>
      <c r="AB45" s="37"/>
      <c r="AC45" s="37"/>
      <c r="AD45" s="37"/>
      <c r="AE45" s="37"/>
    </row>
    <row r="46" s="2" customFormat="1" ht="16.5" customHeight="1">
      <c r="A46" s="37"/>
      <c r="B46" s="38"/>
      <c r="C46" s="39"/>
      <c r="D46" s="39"/>
      <c r="E46" s="68" t="str">
        <f>E7</f>
        <v>DPMP, nástavba dispečinku</v>
      </c>
      <c r="F46" s="39"/>
      <c r="G46" s="39"/>
      <c r="H46" s="39"/>
      <c r="I46" s="129"/>
      <c r="J46" s="39"/>
      <c r="K46" s="39"/>
      <c r="L46" s="130"/>
      <c r="S46" s="37"/>
      <c r="T46" s="37"/>
      <c r="U46" s="37"/>
      <c r="V46" s="37"/>
      <c r="W46" s="37"/>
      <c r="X46" s="37"/>
      <c r="Y46" s="37"/>
      <c r="Z46" s="37"/>
      <c r="AA46" s="37"/>
      <c r="AB46" s="37"/>
      <c r="AC46" s="37"/>
      <c r="AD46" s="37"/>
      <c r="AE46" s="37"/>
    </row>
    <row r="47" s="2" customFormat="1" ht="6.96" customHeight="1">
      <c r="A47" s="37"/>
      <c r="B47" s="38"/>
      <c r="C47" s="39"/>
      <c r="D47" s="39"/>
      <c r="E47" s="39"/>
      <c r="F47" s="39"/>
      <c r="G47" s="39"/>
      <c r="H47" s="39"/>
      <c r="I47" s="129"/>
      <c r="J47" s="39"/>
      <c r="K47" s="39"/>
      <c r="L47" s="130"/>
      <c r="S47" s="37"/>
      <c r="T47" s="37"/>
      <c r="U47" s="37"/>
      <c r="V47" s="37"/>
      <c r="W47" s="37"/>
      <c r="X47" s="37"/>
      <c r="Y47" s="37"/>
      <c r="Z47" s="37"/>
      <c r="AA47" s="37"/>
      <c r="AB47" s="37"/>
      <c r="AC47" s="37"/>
      <c r="AD47" s="37"/>
      <c r="AE47" s="37"/>
    </row>
    <row r="48" s="2" customFormat="1" ht="12" customHeight="1">
      <c r="A48" s="37"/>
      <c r="B48" s="38"/>
      <c r="C48" s="31" t="s">
        <v>21</v>
      </c>
      <c r="D48" s="39"/>
      <c r="E48" s="39"/>
      <c r="F48" s="26" t="str">
        <f>F10</f>
        <v xml:space="preserve"> </v>
      </c>
      <c r="G48" s="39"/>
      <c r="H48" s="39"/>
      <c r="I48" s="133" t="s">
        <v>23</v>
      </c>
      <c r="J48" s="71" t="str">
        <f>IF(J10="","",J10)</f>
        <v>28. 5. 2020</v>
      </c>
      <c r="K48" s="39"/>
      <c r="L48" s="130"/>
      <c r="S48" s="37"/>
      <c r="T48" s="37"/>
      <c r="U48" s="37"/>
      <c r="V48" s="37"/>
      <c r="W48" s="37"/>
      <c r="X48" s="37"/>
      <c r="Y48" s="37"/>
      <c r="Z48" s="37"/>
      <c r="AA48" s="37"/>
      <c r="AB48" s="37"/>
      <c r="AC48" s="37"/>
      <c r="AD48" s="37"/>
      <c r="AE48" s="37"/>
    </row>
    <row r="49" s="2" customFormat="1" ht="6.96" customHeight="1">
      <c r="A49" s="37"/>
      <c r="B49" s="38"/>
      <c r="C49" s="39"/>
      <c r="D49" s="39"/>
      <c r="E49" s="39"/>
      <c r="F49" s="39"/>
      <c r="G49" s="39"/>
      <c r="H49" s="39"/>
      <c r="I49" s="129"/>
      <c r="J49" s="39"/>
      <c r="K49" s="39"/>
      <c r="L49" s="130"/>
      <c r="S49" s="37"/>
      <c r="T49" s="37"/>
      <c r="U49" s="37"/>
      <c r="V49" s="37"/>
      <c r="W49" s="37"/>
      <c r="X49" s="37"/>
      <c r="Y49" s="37"/>
      <c r="Z49" s="37"/>
      <c r="AA49" s="37"/>
      <c r="AB49" s="37"/>
      <c r="AC49" s="37"/>
      <c r="AD49" s="37"/>
      <c r="AE49" s="37"/>
    </row>
    <row r="50" s="2" customFormat="1" ht="15.15" customHeight="1">
      <c r="A50" s="37"/>
      <c r="B50" s="38"/>
      <c r="C50" s="31" t="s">
        <v>25</v>
      </c>
      <c r="D50" s="39"/>
      <c r="E50" s="39"/>
      <c r="F50" s="26" t="str">
        <f>E13</f>
        <v xml:space="preserve"> </v>
      </c>
      <c r="G50" s="39"/>
      <c r="H50" s="39"/>
      <c r="I50" s="133" t="s">
        <v>30</v>
      </c>
      <c r="J50" s="35" t="str">
        <f>E19</f>
        <v xml:space="preserve"> </v>
      </c>
      <c r="K50" s="39"/>
      <c r="L50" s="130"/>
      <c r="S50" s="37"/>
      <c r="T50" s="37"/>
      <c r="U50" s="37"/>
      <c r="V50" s="37"/>
      <c r="W50" s="37"/>
      <c r="X50" s="37"/>
      <c r="Y50" s="37"/>
      <c r="Z50" s="37"/>
      <c r="AA50" s="37"/>
      <c r="AB50" s="37"/>
      <c r="AC50" s="37"/>
      <c r="AD50" s="37"/>
      <c r="AE50" s="37"/>
    </row>
    <row r="51" s="2" customFormat="1" ht="15.15" customHeight="1">
      <c r="A51" s="37"/>
      <c r="B51" s="38"/>
      <c r="C51" s="31" t="s">
        <v>28</v>
      </c>
      <c r="D51" s="39"/>
      <c r="E51" s="39"/>
      <c r="F51" s="26" t="str">
        <f>IF(E16="","",E16)</f>
        <v>Vyplň údaj</v>
      </c>
      <c r="G51" s="39"/>
      <c r="H51" s="39"/>
      <c r="I51" s="133" t="s">
        <v>32</v>
      </c>
      <c r="J51" s="35" t="str">
        <f>E22</f>
        <v>CreoPlan s.r.o.</v>
      </c>
      <c r="K51" s="39"/>
      <c r="L51" s="130"/>
      <c r="S51" s="37"/>
      <c r="T51" s="37"/>
      <c r="U51" s="37"/>
      <c r="V51" s="37"/>
      <c r="W51" s="37"/>
      <c r="X51" s="37"/>
      <c r="Y51" s="37"/>
      <c r="Z51" s="37"/>
      <c r="AA51" s="37"/>
      <c r="AB51" s="37"/>
      <c r="AC51" s="37"/>
      <c r="AD51" s="37"/>
      <c r="AE51" s="37"/>
    </row>
    <row r="52" s="2" customFormat="1" ht="10.32" customHeight="1">
      <c r="A52" s="37"/>
      <c r="B52" s="38"/>
      <c r="C52" s="39"/>
      <c r="D52" s="39"/>
      <c r="E52" s="39"/>
      <c r="F52" s="39"/>
      <c r="G52" s="39"/>
      <c r="H52" s="39"/>
      <c r="I52" s="129"/>
      <c r="J52" s="39"/>
      <c r="K52" s="39"/>
      <c r="L52" s="130"/>
      <c r="S52" s="37"/>
      <c r="T52" s="37"/>
      <c r="U52" s="37"/>
      <c r="V52" s="37"/>
      <c r="W52" s="37"/>
      <c r="X52" s="37"/>
      <c r="Y52" s="37"/>
      <c r="Z52" s="37"/>
      <c r="AA52" s="37"/>
      <c r="AB52" s="37"/>
      <c r="AC52" s="37"/>
      <c r="AD52" s="37"/>
      <c r="AE52" s="37"/>
    </row>
    <row r="53" s="2" customFormat="1" ht="29.28" customHeight="1">
      <c r="A53" s="37"/>
      <c r="B53" s="38"/>
      <c r="C53" s="163" t="s">
        <v>81</v>
      </c>
      <c r="D53" s="164"/>
      <c r="E53" s="164"/>
      <c r="F53" s="164"/>
      <c r="G53" s="164"/>
      <c r="H53" s="164"/>
      <c r="I53" s="165"/>
      <c r="J53" s="166" t="s">
        <v>82</v>
      </c>
      <c r="K53" s="164"/>
      <c r="L53" s="130"/>
      <c r="S53" s="37"/>
      <c r="T53" s="37"/>
      <c r="U53" s="37"/>
      <c r="V53" s="37"/>
      <c r="W53" s="37"/>
      <c r="X53" s="37"/>
      <c r="Y53" s="37"/>
      <c r="Z53" s="37"/>
      <c r="AA53" s="37"/>
      <c r="AB53" s="37"/>
      <c r="AC53" s="37"/>
      <c r="AD53" s="37"/>
      <c r="AE53" s="37"/>
    </row>
    <row r="54" s="2" customFormat="1" ht="10.32" customHeight="1">
      <c r="A54" s="37"/>
      <c r="B54" s="38"/>
      <c r="C54" s="39"/>
      <c r="D54" s="39"/>
      <c r="E54" s="39"/>
      <c r="F54" s="39"/>
      <c r="G54" s="39"/>
      <c r="H54" s="39"/>
      <c r="I54" s="129"/>
      <c r="J54" s="39"/>
      <c r="K54" s="39"/>
      <c r="L54" s="130"/>
      <c r="S54" s="37"/>
      <c r="T54" s="37"/>
      <c r="U54" s="37"/>
      <c r="V54" s="37"/>
      <c r="W54" s="37"/>
      <c r="X54" s="37"/>
      <c r="Y54" s="37"/>
      <c r="Z54" s="37"/>
      <c r="AA54" s="37"/>
      <c r="AB54" s="37"/>
      <c r="AC54" s="37"/>
      <c r="AD54" s="37"/>
      <c r="AE54" s="37"/>
    </row>
    <row r="55" s="2" customFormat="1" ht="22.8" customHeight="1">
      <c r="A55" s="37"/>
      <c r="B55" s="38"/>
      <c r="C55" s="167" t="s">
        <v>69</v>
      </c>
      <c r="D55" s="39"/>
      <c r="E55" s="39"/>
      <c r="F55" s="39"/>
      <c r="G55" s="39"/>
      <c r="H55" s="39"/>
      <c r="I55" s="129"/>
      <c r="J55" s="101">
        <f>J117</f>
        <v>0</v>
      </c>
      <c r="K55" s="39"/>
      <c r="L55" s="130"/>
      <c r="S55" s="37"/>
      <c r="T55" s="37"/>
      <c r="U55" s="37"/>
      <c r="V55" s="37"/>
      <c r="W55" s="37"/>
      <c r="X55" s="37"/>
      <c r="Y55" s="37"/>
      <c r="Z55" s="37"/>
      <c r="AA55" s="37"/>
      <c r="AB55" s="37"/>
      <c r="AC55" s="37"/>
      <c r="AD55" s="37"/>
      <c r="AE55" s="37"/>
      <c r="AU55" s="16" t="s">
        <v>83</v>
      </c>
    </row>
    <row r="56" s="9" customFormat="1" ht="24.96" customHeight="1">
      <c r="A56" s="9"/>
      <c r="B56" s="168"/>
      <c r="C56" s="169"/>
      <c r="D56" s="170" t="s">
        <v>84</v>
      </c>
      <c r="E56" s="171"/>
      <c r="F56" s="171"/>
      <c r="G56" s="171"/>
      <c r="H56" s="171"/>
      <c r="I56" s="172"/>
      <c r="J56" s="173">
        <f>J118</f>
        <v>0</v>
      </c>
      <c r="K56" s="169"/>
      <c r="L56" s="174"/>
      <c r="S56" s="9"/>
      <c r="T56" s="9"/>
      <c r="U56" s="9"/>
      <c r="V56" s="9"/>
      <c r="W56" s="9"/>
      <c r="X56" s="9"/>
      <c r="Y56" s="9"/>
      <c r="Z56" s="9"/>
      <c r="AA56" s="9"/>
      <c r="AB56" s="9"/>
      <c r="AC56" s="9"/>
      <c r="AD56" s="9"/>
      <c r="AE56" s="9"/>
    </row>
    <row r="57" s="10" customFormat="1" ht="19.92" customHeight="1">
      <c r="A57" s="10"/>
      <c r="B57" s="175"/>
      <c r="C57" s="176"/>
      <c r="D57" s="177" t="s">
        <v>85</v>
      </c>
      <c r="E57" s="178"/>
      <c r="F57" s="178"/>
      <c r="G57" s="178"/>
      <c r="H57" s="178"/>
      <c r="I57" s="179"/>
      <c r="J57" s="180">
        <f>J119</f>
        <v>0</v>
      </c>
      <c r="K57" s="176"/>
      <c r="L57" s="181"/>
      <c r="S57" s="10"/>
      <c r="T57" s="10"/>
      <c r="U57" s="10"/>
      <c r="V57" s="10"/>
      <c r="W57" s="10"/>
      <c r="X57" s="10"/>
      <c r="Y57" s="10"/>
      <c r="Z57" s="10"/>
      <c r="AA57" s="10"/>
      <c r="AB57" s="10"/>
      <c r="AC57" s="10"/>
      <c r="AD57" s="10"/>
      <c r="AE57" s="10"/>
    </row>
    <row r="58" s="10" customFormat="1" ht="19.92" customHeight="1">
      <c r="A58" s="10"/>
      <c r="B58" s="175"/>
      <c r="C58" s="176"/>
      <c r="D58" s="177" t="s">
        <v>86</v>
      </c>
      <c r="E58" s="178"/>
      <c r="F58" s="178"/>
      <c r="G58" s="178"/>
      <c r="H58" s="178"/>
      <c r="I58" s="179"/>
      <c r="J58" s="180">
        <f>J129</f>
        <v>0</v>
      </c>
      <c r="K58" s="176"/>
      <c r="L58" s="181"/>
      <c r="S58" s="10"/>
      <c r="T58" s="10"/>
      <c r="U58" s="10"/>
      <c r="V58" s="10"/>
      <c r="W58" s="10"/>
      <c r="X58" s="10"/>
      <c r="Y58" s="10"/>
      <c r="Z58" s="10"/>
      <c r="AA58" s="10"/>
      <c r="AB58" s="10"/>
      <c r="AC58" s="10"/>
      <c r="AD58" s="10"/>
      <c r="AE58" s="10"/>
    </row>
    <row r="59" s="10" customFormat="1" ht="19.92" customHeight="1">
      <c r="A59" s="10"/>
      <c r="B59" s="175"/>
      <c r="C59" s="176"/>
      <c r="D59" s="177" t="s">
        <v>87</v>
      </c>
      <c r="E59" s="178"/>
      <c r="F59" s="178"/>
      <c r="G59" s="178"/>
      <c r="H59" s="178"/>
      <c r="I59" s="179"/>
      <c r="J59" s="180">
        <f>J141</f>
        <v>0</v>
      </c>
      <c r="K59" s="176"/>
      <c r="L59" s="181"/>
      <c r="S59" s="10"/>
      <c r="T59" s="10"/>
      <c r="U59" s="10"/>
      <c r="V59" s="10"/>
      <c r="W59" s="10"/>
      <c r="X59" s="10"/>
      <c r="Y59" s="10"/>
      <c r="Z59" s="10"/>
      <c r="AA59" s="10"/>
      <c r="AB59" s="10"/>
      <c r="AC59" s="10"/>
      <c r="AD59" s="10"/>
      <c r="AE59" s="10"/>
    </row>
    <row r="60" s="10" customFormat="1" ht="19.92" customHeight="1">
      <c r="A60" s="10"/>
      <c r="B60" s="175"/>
      <c r="C60" s="176"/>
      <c r="D60" s="177" t="s">
        <v>88</v>
      </c>
      <c r="E60" s="178"/>
      <c r="F60" s="178"/>
      <c r="G60" s="178"/>
      <c r="H60" s="178"/>
      <c r="I60" s="179"/>
      <c r="J60" s="180">
        <f>J158</f>
        <v>0</v>
      </c>
      <c r="K60" s="176"/>
      <c r="L60" s="181"/>
      <c r="S60" s="10"/>
      <c r="T60" s="10"/>
      <c r="U60" s="10"/>
      <c r="V60" s="10"/>
      <c r="W60" s="10"/>
      <c r="X60" s="10"/>
      <c r="Y60" s="10"/>
      <c r="Z60" s="10"/>
      <c r="AA60" s="10"/>
      <c r="AB60" s="10"/>
      <c r="AC60" s="10"/>
      <c r="AD60" s="10"/>
      <c r="AE60" s="10"/>
    </row>
    <row r="61" s="10" customFormat="1" ht="19.92" customHeight="1">
      <c r="A61" s="10"/>
      <c r="B61" s="175"/>
      <c r="C61" s="176"/>
      <c r="D61" s="177" t="s">
        <v>89</v>
      </c>
      <c r="E61" s="178"/>
      <c r="F61" s="178"/>
      <c r="G61" s="178"/>
      <c r="H61" s="178"/>
      <c r="I61" s="179"/>
      <c r="J61" s="180">
        <f>J177</f>
        <v>0</v>
      </c>
      <c r="K61" s="176"/>
      <c r="L61" s="181"/>
      <c r="S61" s="10"/>
      <c r="T61" s="10"/>
      <c r="U61" s="10"/>
      <c r="V61" s="10"/>
      <c r="W61" s="10"/>
      <c r="X61" s="10"/>
      <c r="Y61" s="10"/>
      <c r="Z61" s="10"/>
      <c r="AA61" s="10"/>
      <c r="AB61" s="10"/>
      <c r="AC61" s="10"/>
      <c r="AD61" s="10"/>
      <c r="AE61" s="10"/>
    </row>
    <row r="62" s="10" customFormat="1" ht="19.92" customHeight="1">
      <c r="A62" s="10"/>
      <c r="B62" s="175"/>
      <c r="C62" s="176"/>
      <c r="D62" s="177" t="s">
        <v>90</v>
      </c>
      <c r="E62" s="178"/>
      <c r="F62" s="178"/>
      <c r="G62" s="178"/>
      <c r="H62" s="178"/>
      <c r="I62" s="179"/>
      <c r="J62" s="180">
        <f>J183</f>
        <v>0</v>
      </c>
      <c r="K62" s="176"/>
      <c r="L62" s="181"/>
      <c r="S62" s="10"/>
      <c r="T62" s="10"/>
      <c r="U62" s="10"/>
      <c r="V62" s="10"/>
      <c r="W62" s="10"/>
      <c r="X62" s="10"/>
      <c r="Y62" s="10"/>
      <c r="Z62" s="10"/>
      <c r="AA62" s="10"/>
      <c r="AB62" s="10"/>
      <c r="AC62" s="10"/>
      <c r="AD62" s="10"/>
      <c r="AE62" s="10"/>
    </row>
    <row r="63" s="10" customFormat="1" ht="19.92" customHeight="1">
      <c r="A63" s="10"/>
      <c r="B63" s="175"/>
      <c r="C63" s="176"/>
      <c r="D63" s="177" t="s">
        <v>91</v>
      </c>
      <c r="E63" s="178"/>
      <c r="F63" s="178"/>
      <c r="G63" s="178"/>
      <c r="H63" s="178"/>
      <c r="I63" s="179"/>
      <c r="J63" s="180">
        <f>J195</f>
        <v>0</v>
      </c>
      <c r="K63" s="176"/>
      <c r="L63" s="181"/>
      <c r="S63" s="10"/>
      <c r="T63" s="10"/>
      <c r="U63" s="10"/>
      <c r="V63" s="10"/>
      <c r="W63" s="10"/>
      <c r="X63" s="10"/>
      <c r="Y63" s="10"/>
      <c r="Z63" s="10"/>
      <c r="AA63" s="10"/>
      <c r="AB63" s="10"/>
      <c r="AC63" s="10"/>
      <c r="AD63" s="10"/>
      <c r="AE63" s="10"/>
    </row>
    <row r="64" s="10" customFormat="1" ht="19.92" customHeight="1">
      <c r="A64" s="10"/>
      <c r="B64" s="175"/>
      <c r="C64" s="176"/>
      <c r="D64" s="177" t="s">
        <v>92</v>
      </c>
      <c r="E64" s="178"/>
      <c r="F64" s="178"/>
      <c r="G64" s="178"/>
      <c r="H64" s="178"/>
      <c r="I64" s="179"/>
      <c r="J64" s="180">
        <f>J198</f>
        <v>0</v>
      </c>
      <c r="K64" s="176"/>
      <c r="L64" s="181"/>
      <c r="S64" s="10"/>
      <c r="T64" s="10"/>
      <c r="U64" s="10"/>
      <c r="V64" s="10"/>
      <c r="W64" s="10"/>
      <c r="X64" s="10"/>
      <c r="Y64" s="10"/>
      <c r="Z64" s="10"/>
      <c r="AA64" s="10"/>
      <c r="AB64" s="10"/>
      <c r="AC64" s="10"/>
      <c r="AD64" s="10"/>
      <c r="AE64" s="10"/>
    </row>
    <row r="65" s="10" customFormat="1" ht="19.92" customHeight="1">
      <c r="A65" s="10"/>
      <c r="B65" s="175"/>
      <c r="C65" s="176"/>
      <c r="D65" s="177" t="s">
        <v>93</v>
      </c>
      <c r="E65" s="178"/>
      <c r="F65" s="178"/>
      <c r="G65" s="178"/>
      <c r="H65" s="178"/>
      <c r="I65" s="179"/>
      <c r="J65" s="180">
        <f>J226</f>
        <v>0</v>
      </c>
      <c r="K65" s="176"/>
      <c r="L65" s="181"/>
      <c r="S65" s="10"/>
      <c r="T65" s="10"/>
      <c r="U65" s="10"/>
      <c r="V65" s="10"/>
      <c r="W65" s="10"/>
      <c r="X65" s="10"/>
      <c r="Y65" s="10"/>
      <c r="Z65" s="10"/>
      <c r="AA65" s="10"/>
      <c r="AB65" s="10"/>
      <c r="AC65" s="10"/>
      <c r="AD65" s="10"/>
      <c r="AE65" s="10"/>
    </row>
    <row r="66" s="9" customFormat="1" ht="24.96" customHeight="1">
      <c r="A66" s="9"/>
      <c r="B66" s="168"/>
      <c r="C66" s="169"/>
      <c r="D66" s="170" t="s">
        <v>94</v>
      </c>
      <c r="E66" s="171"/>
      <c r="F66" s="171"/>
      <c r="G66" s="171"/>
      <c r="H66" s="171"/>
      <c r="I66" s="172"/>
      <c r="J66" s="173">
        <f>J228</f>
        <v>0</v>
      </c>
      <c r="K66" s="169"/>
      <c r="L66" s="174"/>
      <c r="S66" s="9"/>
      <c r="T66" s="9"/>
      <c r="U66" s="9"/>
      <c r="V66" s="9"/>
      <c r="W66" s="9"/>
      <c r="X66" s="9"/>
      <c r="Y66" s="9"/>
      <c r="Z66" s="9"/>
      <c r="AA66" s="9"/>
      <c r="AB66" s="9"/>
      <c r="AC66" s="9"/>
      <c r="AD66" s="9"/>
      <c r="AE66" s="9"/>
    </row>
    <row r="67" s="10" customFormat="1" ht="19.92" customHeight="1">
      <c r="A67" s="10"/>
      <c r="B67" s="175"/>
      <c r="C67" s="176"/>
      <c r="D67" s="177" t="s">
        <v>95</v>
      </c>
      <c r="E67" s="178"/>
      <c r="F67" s="178"/>
      <c r="G67" s="178"/>
      <c r="H67" s="178"/>
      <c r="I67" s="179"/>
      <c r="J67" s="180">
        <f>J229</f>
        <v>0</v>
      </c>
      <c r="K67" s="176"/>
      <c r="L67" s="181"/>
      <c r="S67" s="10"/>
      <c r="T67" s="10"/>
      <c r="U67" s="10"/>
      <c r="V67" s="10"/>
      <c r="W67" s="10"/>
      <c r="X67" s="10"/>
      <c r="Y67" s="10"/>
      <c r="Z67" s="10"/>
      <c r="AA67" s="10"/>
      <c r="AB67" s="10"/>
      <c r="AC67" s="10"/>
      <c r="AD67" s="10"/>
      <c r="AE67" s="10"/>
    </row>
    <row r="68" s="10" customFormat="1" ht="19.92" customHeight="1">
      <c r="A68" s="10"/>
      <c r="B68" s="175"/>
      <c r="C68" s="176"/>
      <c r="D68" s="177" t="s">
        <v>96</v>
      </c>
      <c r="E68" s="178"/>
      <c r="F68" s="178"/>
      <c r="G68" s="178"/>
      <c r="H68" s="178"/>
      <c r="I68" s="179"/>
      <c r="J68" s="180">
        <f>J245</f>
        <v>0</v>
      </c>
      <c r="K68" s="176"/>
      <c r="L68" s="181"/>
      <c r="S68" s="10"/>
      <c r="T68" s="10"/>
      <c r="U68" s="10"/>
      <c r="V68" s="10"/>
      <c r="W68" s="10"/>
      <c r="X68" s="10"/>
      <c r="Y68" s="10"/>
      <c r="Z68" s="10"/>
      <c r="AA68" s="10"/>
      <c r="AB68" s="10"/>
      <c r="AC68" s="10"/>
      <c r="AD68" s="10"/>
      <c r="AE68" s="10"/>
    </row>
    <row r="69" s="10" customFormat="1" ht="19.92" customHeight="1">
      <c r="A69" s="10"/>
      <c r="B69" s="175"/>
      <c r="C69" s="176"/>
      <c r="D69" s="177" t="s">
        <v>97</v>
      </c>
      <c r="E69" s="178"/>
      <c r="F69" s="178"/>
      <c r="G69" s="178"/>
      <c r="H69" s="178"/>
      <c r="I69" s="179"/>
      <c r="J69" s="180">
        <f>J256</f>
        <v>0</v>
      </c>
      <c r="K69" s="176"/>
      <c r="L69" s="181"/>
      <c r="S69" s="10"/>
      <c r="T69" s="10"/>
      <c r="U69" s="10"/>
      <c r="V69" s="10"/>
      <c r="W69" s="10"/>
      <c r="X69" s="10"/>
      <c r="Y69" s="10"/>
      <c r="Z69" s="10"/>
      <c r="AA69" s="10"/>
      <c r="AB69" s="10"/>
      <c r="AC69" s="10"/>
      <c r="AD69" s="10"/>
      <c r="AE69" s="10"/>
    </row>
    <row r="70" s="10" customFormat="1" ht="19.92" customHeight="1">
      <c r="A70" s="10"/>
      <c r="B70" s="175"/>
      <c r="C70" s="176"/>
      <c r="D70" s="177" t="s">
        <v>98</v>
      </c>
      <c r="E70" s="178"/>
      <c r="F70" s="178"/>
      <c r="G70" s="178"/>
      <c r="H70" s="178"/>
      <c r="I70" s="179"/>
      <c r="J70" s="180">
        <f>J260</f>
        <v>0</v>
      </c>
      <c r="K70" s="176"/>
      <c r="L70" s="181"/>
      <c r="S70" s="10"/>
      <c r="T70" s="10"/>
      <c r="U70" s="10"/>
      <c r="V70" s="10"/>
      <c r="W70" s="10"/>
      <c r="X70" s="10"/>
      <c r="Y70" s="10"/>
      <c r="Z70" s="10"/>
      <c r="AA70" s="10"/>
      <c r="AB70" s="10"/>
      <c r="AC70" s="10"/>
      <c r="AD70" s="10"/>
      <c r="AE70" s="10"/>
    </row>
    <row r="71" s="10" customFormat="1" ht="19.92" customHeight="1">
      <c r="A71" s="10"/>
      <c r="B71" s="175"/>
      <c r="C71" s="176"/>
      <c r="D71" s="177" t="s">
        <v>99</v>
      </c>
      <c r="E71" s="178"/>
      <c r="F71" s="178"/>
      <c r="G71" s="178"/>
      <c r="H71" s="178"/>
      <c r="I71" s="179"/>
      <c r="J71" s="180">
        <f>J264</f>
        <v>0</v>
      </c>
      <c r="K71" s="176"/>
      <c r="L71" s="181"/>
      <c r="S71" s="10"/>
      <c r="T71" s="10"/>
      <c r="U71" s="10"/>
      <c r="V71" s="10"/>
      <c r="W71" s="10"/>
      <c r="X71" s="10"/>
      <c r="Y71" s="10"/>
      <c r="Z71" s="10"/>
      <c r="AA71" s="10"/>
      <c r="AB71" s="10"/>
      <c r="AC71" s="10"/>
      <c r="AD71" s="10"/>
      <c r="AE71" s="10"/>
    </row>
    <row r="72" s="10" customFormat="1" ht="19.92" customHeight="1">
      <c r="A72" s="10"/>
      <c r="B72" s="175"/>
      <c r="C72" s="176"/>
      <c r="D72" s="177" t="s">
        <v>100</v>
      </c>
      <c r="E72" s="178"/>
      <c r="F72" s="178"/>
      <c r="G72" s="178"/>
      <c r="H72" s="178"/>
      <c r="I72" s="179"/>
      <c r="J72" s="180">
        <f>J266</f>
        <v>0</v>
      </c>
      <c r="K72" s="176"/>
      <c r="L72" s="181"/>
      <c r="S72" s="10"/>
      <c r="T72" s="10"/>
      <c r="U72" s="10"/>
      <c r="V72" s="10"/>
      <c r="W72" s="10"/>
      <c r="X72" s="10"/>
      <c r="Y72" s="10"/>
      <c r="Z72" s="10"/>
      <c r="AA72" s="10"/>
      <c r="AB72" s="10"/>
      <c r="AC72" s="10"/>
      <c r="AD72" s="10"/>
      <c r="AE72" s="10"/>
    </row>
    <row r="73" s="10" customFormat="1" ht="19.92" customHeight="1">
      <c r="A73" s="10"/>
      <c r="B73" s="175"/>
      <c r="C73" s="176"/>
      <c r="D73" s="177" t="s">
        <v>101</v>
      </c>
      <c r="E73" s="178"/>
      <c r="F73" s="178"/>
      <c r="G73" s="178"/>
      <c r="H73" s="178"/>
      <c r="I73" s="179"/>
      <c r="J73" s="180">
        <f>J270</f>
        <v>0</v>
      </c>
      <c r="K73" s="176"/>
      <c r="L73" s="181"/>
      <c r="S73" s="10"/>
      <c r="T73" s="10"/>
      <c r="U73" s="10"/>
      <c r="V73" s="10"/>
      <c r="W73" s="10"/>
      <c r="X73" s="10"/>
      <c r="Y73" s="10"/>
      <c r="Z73" s="10"/>
      <c r="AA73" s="10"/>
      <c r="AB73" s="10"/>
      <c r="AC73" s="10"/>
      <c r="AD73" s="10"/>
      <c r="AE73" s="10"/>
    </row>
    <row r="74" s="10" customFormat="1" ht="19.92" customHeight="1">
      <c r="A74" s="10"/>
      <c r="B74" s="175"/>
      <c r="C74" s="176"/>
      <c r="D74" s="177" t="s">
        <v>102</v>
      </c>
      <c r="E74" s="178"/>
      <c r="F74" s="178"/>
      <c r="G74" s="178"/>
      <c r="H74" s="178"/>
      <c r="I74" s="179"/>
      <c r="J74" s="180">
        <f>J273</f>
        <v>0</v>
      </c>
      <c r="K74" s="176"/>
      <c r="L74" s="181"/>
      <c r="S74" s="10"/>
      <c r="T74" s="10"/>
      <c r="U74" s="10"/>
      <c r="V74" s="10"/>
      <c r="W74" s="10"/>
      <c r="X74" s="10"/>
      <c r="Y74" s="10"/>
      <c r="Z74" s="10"/>
      <c r="AA74" s="10"/>
      <c r="AB74" s="10"/>
      <c r="AC74" s="10"/>
      <c r="AD74" s="10"/>
      <c r="AE74" s="10"/>
    </row>
    <row r="75" s="10" customFormat="1" ht="19.92" customHeight="1">
      <c r="A75" s="10"/>
      <c r="B75" s="175"/>
      <c r="C75" s="176"/>
      <c r="D75" s="177" t="s">
        <v>103</v>
      </c>
      <c r="E75" s="178"/>
      <c r="F75" s="178"/>
      <c r="G75" s="178"/>
      <c r="H75" s="178"/>
      <c r="I75" s="179"/>
      <c r="J75" s="180">
        <f>J278</f>
        <v>0</v>
      </c>
      <c r="K75" s="176"/>
      <c r="L75" s="181"/>
      <c r="S75" s="10"/>
      <c r="T75" s="10"/>
      <c r="U75" s="10"/>
      <c r="V75" s="10"/>
      <c r="W75" s="10"/>
      <c r="X75" s="10"/>
      <c r="Y75" s="10"/>
      <c r="Z75" s="10"/>
      <c r="AA75" s="10"/>
      <c r="AB75" s="10"/>
      <c r="AC75" s="10"/>
      <c r="AD75" s="10"/>
      <c r="AE75" s="10"/>
    </row>
    <row r="76" s="10" customFormat="1" ht="19.92" customHeight="1">
      <c r="A76" s="10"/>
      <c r="B76" s="175"/>
      <c r="C76" s="176"/>
      <c r="D76" s="177" t="s">
        <v>104</v>
      </c>
      <c r="E76" s="178"/>
      <c r="F76" s="178"/>
      <c r="G76" s="178"/>
      <c r="H76" s="178"/>
      <c r="I76" s="179"/>
      <c r="J76" s="180">
        <f>J287</f>
        <v>0</v>
      </c>
      <c r="K76" s="176"/>
      <c r="L76" s="181"/>
      <c r="S76" s="10"/>
      <c r="T76" s="10"/>
      <c r="U76" s="10"/>
      <c r="V76" s="10"/>
      <c r="W76" s="10"/>
      <c r="X76" s="10"/>
      <c r="Y76" s="10"/>
      <c r="Z76" s="10"/>
      <c r="AA76" s="10"/>
      <c r="AB76" s="10"/>
      <c r="AC76" s="10"/>
      <c r="AD76" s="10"/>
      <c r="AE76" s="10"/>
    </row>
    <row r="77" s="10" customFormat="1" ht="19.92" customHeight="1">
      <c r="A77" s="10"/>
      <c r="B77" s="175"/>
      <c r="C77" s="176"/>
      <c r="D77" s="177" t="s">
        <v>105</v>
      </c>
      <c r="E77" s="178"/>
      <c r="F77" s="178"/>
      <c r="G77" s="178"/>
      <c r="H77" s="178"/>
      <c r="I77" s="179"/>
      <c r="J77" s="180">
        <f>J293</f>
        <v>0</v>
      </c>
      <c r="K77" s="176"/>
      <c r="L77" s="181"/>
      <c r="S77" s="10"/>
      <c r="T77" s="10"/>
      <c r="U77" s="10"/>
      <c r="V77" s="10"/>
      <c r="W77" s="10"/>
      <c r="X77" s="10"/>
      <c r="Y77" s="10"/>
      <c r="Z77" s="10"/>
      <c r="AA77" s="10"/>
      <c r="AB77" s="10"/>
      <c r="AC77" s="10"/>
      <c r="AD77" s="10"/>
      <c r="AE77" s="10"/>
    </row>
    <row r="78" s="10" customFormat="1" ht="19.92" customHeight="1">
      <c r="A78" s="10"/>
      <c r="B78" s="175"/>
      <c r="C78" s="176"/>
      <c r="D78" s="177" t="s">
        <v>106</v>
      </c>
      <c r="E78" s="178"/>
      <c r="F78" s="178"/>
      <c r="G78" s="178"/>
      <c r="H78" s="178"/>
      <c r="I78" s="179"/>
      <c r="J78" s="180">
        <f>J298</f>
        <v>0</v>
      </c>
      <c r="K78" s="176"/>
      <c r="L78" s="181"/>
      <c r="S78" s="10"/>
      <c r="T78" s="10"/>
      <c r="U78" s="10"/>
      <c r="V78" s="10"/>
      <c r="W78" s="10"/>
      <c r="X78" s="10"/>
      <c r="Y78" s="10"/>
      <c r="Z78" s="10"/>
      <c r="AA78" s="10"/>
      <c r="AB78" s="10"/>
      <c r="AC78" s="10"/>
      <c r="AD78" s="10"/>
      <c r="AE78" s="10"/>
    </row>
    <row r="79" s="10" customFormat="1" ht="19.92" customHeight="1">
      <c r="A79" s="10"/>
      <c r="B79" s="175"/>
      <c r="C79" s="176"/>
      <c r="D79" s="177" t="s">
        <v>107</v>
      </c>
      <c r="E79" s="178"/>
      <c r="F79" s="178"/>
      <c r="G79" s="178"/>
      <c r="H79" s="178"/>
      <c r="I79" s="179"/>
      <c r="J79" s="180">
        <f>J322</f>
        <v>0</v>
      </c>
      <c r="K79" s="176"/>
      <c r="L79" s="181"/>
      <c r="S79" s="10"/>
      <c r="T79" s="10"/>
      <c r="U79" s="10"/>
      <c r="V79" s="10"/>
      <c r="W79" s="10"/>
      <c r="X79" s="10"/>
      <c r="Y79" s="10"/>
      <c r="Z79" s="10"/>
      <c r="AA79" s="10"/>
      <c r="AB79" s="10"/>
      <c r="AC79" s="10"/>
      <c r="AD79" s="10"/>
      <c r="AE79" s="10"/>
    </row>
    <row r="80" s="10" customFormat="1" ht="19.92" customHeight="1">
      <c r="A80" s="10"/>
      <c r="B80" s="175"/>
      <c r="C80" s="176"/>
      <c r="D80" s="177" t="s">
        <v>108</v>
      </c>
      <c r="E80" s="178"/>
      <c r="F80" s="178"/>
      <c r="G80" s="178"/>
      <c r="H80" s="178"/>
      <c r="I80" s="179"/>
      <c r="J80" s="180">
        <f>J335</f>
        <v>0</v>
      </c>
      <c r="K80" s="176"/>
      <c r="L80" s="181"/>
      <c r="S80" s="10"/>
      <c r="T80" s="10"/>
      <c r="U80" s="10"/>
      <c r="V80" s="10"/>
      <c r="W80" s="10"/>
      <c r="X80" s="10"/>
      <c r="Y80" s="10"/>
      <c r="Z80" s="10"/>
      <c r="AA80" s="10"/>
      <c r="AB80" s="10"/>
      <c r="AC80" s="10"/>
      <c r="AD80" s="10"/>
      <c r="AE80" s="10"/>
    </row>
    <row r="81" s="10" customFormat="1" ht="19.92" customHeight="1">
      <c r="A81" s="10"/>
      <c r="B81" s="175"/>
      <c r="C81" s="176"/>
      <c r="D81" s="177" t="s">
        <v>109</v>
      </c>
      <c r="E81" s="178"/>
      <c r="F81" s="178"/>
      <c r="G81" s="178"/>
      <c r="H81" s="178"/>
      <c r="I81" s="179"/>
      <c r="J81" s="180">
        <f>J342</f>
        <v>0</v>
      </c>
      <c r="K81" s="176"/>
      <c r="L81" s="181"/>
      <c r="S81" s="10"/>
      <c r="T81" s="10"/>
      <c r="U81" s="10"/>
      <c r="V81" s="10"/>
      <c r="W81" s="10"/>
      <c r="X81" s="10"/>
      <c r="Y81" s="10"/>
      <c r="Z81" s="10"/>
      <c r="AA81" s="10"/>
      <c r="AB81" s="10"/>
      <c r="AC81" s="10"/>
      <c r="AD81" s="10"/>
      <c r="AE81" s="10"/>
    </row>
    <row r="82" s="10" customFormat="1" ht="19.92" customHeight="1">
      <c r="A82" s="10"/>
      <c r="B82" s="175"/>
      <c r="C82" s="176"/>
      <c r="D82" s="177" t="s">
        <v>110</v>
      </c>
      <c r="E82" s="178"/>
      <c r="F82" s="178"/>
      <c r="G82" s="178"/>
      <c r="H82" s="178"/>
      <c r="I82" s="179"/>
      <c r="J82" s="180">
        <f>J355</f>
        <v>0</v>
      </c>
      <c r="K82" s="176"/>
      <c r="L82" s="181"/>
      <c r="S82" s="10"/>
      <c r="T82" s="10"/>
      <c r="U82" s="10"/>
      <c r="V82" s="10"/>
      <c r="W82" s="10"/>
      <c r="X82" s="10"/>
      <c r="Y82" s="10"/>
      <c r="Z82" s="10"/>
      <c r="AA82" s="10"/>
      <c r="AB82" s="10"/>
      <c r="AC82" s="10"/>
      <c r="AD82" s="10"/>
      <c r="AE82" s="10"/>
    </row>
    <row r="83" s="10" customFormat="1" ht="19.92" customHeight="1">
      <c r="A83" s="10"/>
      <c r="B83" s="175"/>
      <c r="C83" s="176"/>
      <c r="D83" s="177" t="s">
        <v>111</v>
      </c>
      <c r="E83" s="178"/>
      <c r="F83" s="178"/>
      <c r="G83" s="178"/>
      <c r="H83" s="178"/>
      <c r="I83" s="179"/>
      <c r="J83" s="180">
        <f>J358</f>
        <v>0</v>
      </c>
      <c r="K83" s="176"/>
      <c r="L83" s="181"/>
      <c r="S83" s="10"/>
      <c r="T83" s="10"/>
      <c r="U83" s="10"/>
      <c r="V83" s="10"/>
      <c r="W83" s="10"/>
      <c r="X83" s="10"/>
      <c r="Y83" s="10"/>
      <c r="Z83" s="10"/>
      <c r="AA83" s="10"/>
      <c r="AB83" s="10"/>
      <c r="AC83" s="10"/>
      <c r="AD83" s="10"/>
      <c r="AE83" s="10"/>
    </row>
    <row r="84" s="10" customFormat="1" ht="19.92" customHeight="1">
      <c r="A84" s="10"/>
      <c r="B84" s="175"/>
      <c r="C84" s="176"/>
      <c r="D84" s="177" t="s">
        <v>112</v>
      </c>
      <c r="E84" s="178"/>
      <c r="F84" s="178"/>
      <c r="G84" s="178"/>
      <c r="H84" s="178"/>
      <c r="I84" s="179"/>
      <c r="J84" s="180">
        <f>J363</f>
        <v>0</v>
      </c>
      <c r="K84" s="176"/>
      <c r="L84" s="181"/>
      <c r="S84" s="10"/>
      <c r="T84" s="10"/>
      <c r="U84" s="10"/>
      <c r="V84" s="10"/>
      <c r="W84" s="10"/>
      <c r="X84" s="10"/>
      <c r="Y84" s="10"/>
      <c r="Z84" s="10"/>
      <c r="AA84" s="10"/>
      <c r="AB84" s="10"/>
      <c r="AC84" s="10"/>
      <c r="AD84" s="10"/>
      <c r="AE84" s="10"/>
    </row>
    <row r="85" s="9" customFormat="1" ht="24.96" customHeight="1">
      <c r="A85" s="9"/>
      <c r="B85" s="168"/>
      <c r="C85" s="169"/>
      <c r="D85" s="170" t="s">
        <v>113</v>
      </c>
      <c r="E85" s="171"/>
      <c r="F85" s="171"/>
      <c r="G85" s="171"/>
      <c r="H85" s="171"/>
      <c r="I85" s="172"/>
      <c r="J85" s="173">
        <f>J370</f>
        <v>0</v>
      </c>
      <c r="K85" s="169"/>
      <c r="L85" s="174"/>
      <c r="S85" s="9"/>
      <c r="T85" s="9"/>
      <c r="U85" s="9"/>
      <c r="V85" s="9"/>
      <c r="W85" s="9"/>
      <c r="X85" s="9"/>
      <c r="Y85" s="9"/>
      <c r="Z85" s="9"/>
      <c r="AA85" s="9"/>
      <c r="AB85" s="9"/>
      <c r="AC85" s="9"/>
      <c r="AD85" s="9"/>
      <c r="AE85" s="9"/>
    </row>
    <row r="86" s="9" customFormat="1" ht="24.96" customHeight="1">
      <c r="A86" s="9"/>
      <c r="B86" s="168"/>
      <c r="C86" s="169"/>
      <c r="D86" s="170" t="s">
        <v>114</v>
      </c>
      <c r="E86" s="171"/>
      <c r="F86" s="171"/>
      <c r="G86" s="171"/>
      <c r="H86" s="171"/>
      <c r="I86" s="172"/>
      <c r="J86" s="173">
        <f>J374</f>
        <v>0</v>
      </c>
      <c r="K86" s="169"/>
      <c r="L86" s="174"/>
      <c r="S86" s="9"/>
      <c r="T86" s="9"/>
      <c r="U86" s="9"/>
      <c r="V86" s="9"/>
      <c r="W86" s="9"/>
      <c r="X86" s="9"/>
      <c r="Y86" s="9"/>
      <c r="Z86" s="9"/>
      <c r="AA86" s="9"/>
      <c r="AB86" s="9"/>
      <c r="AC86" s="9"/>
      <c r="AD86" s="9"/>
      <c r="AE86" s="9"/>
    </row>
    <row r="87" s="10" customFormat="1" ht="19.92" customHeight="1">
      <c r="A87" s="10"/>
      <c r="B87" s="175"/>
      <c r="C87" s="176"/>
      <c r="D87" s="177" t="s">
        <v>115</v>
      </c>
      <c r="E87" s="178"/>
      <c r="F87" s="178"/>
      <c r="G87" s="178"/>
      <c r="H87" s="178"/>
      <c r="I87" s="179"/>
      <c r="J87" s="180">
        <f>J375</f>
        <v>0</v>
      </c>
      <c r="K87" s="176"/>
      <c r="L87" s="181"/>
      <c r="S87" s="10"/>
      <c r="T87" s="10"/>
      <c r="U87" s="10"/>
      <c r="V87" s="10"/>
      <c r="W87" s="10"/>
      <c r="X87" s="10"/>
      <c r="Y87" s="10"/>
      <c r="Z87" s="10"/>
      <c r="AA87" s="10"/>
      <c r="AB87" s="10"/>
      <c r="AC87" s="10"/>
      <c r="AD87" s="10"/>
      <c r="AE87" s="10"/>
    </row>
    <row r="88" s="10" customFormat="1" ht="14.88" customHeight="1">
      <c r="A88" s="10"/>
      <c r="B88" s="175"/>
      <c r="C88" s="176"/>
      <c r="D88" s="177" t="s">
        <v>116</v>
      </c>
      <c r="E88" s="178"/>
      <c r="F88" s="178"/>
      <c r="G88" s="178"/>
      <c r="H88" s="178"/>
      <c r="I88" s="179"/>
      <c r="J88" s="180">
        <f>J376</f>
        <v>0</v>
      </c>
      <c r="K88" s="176"/>
      <c r="L88" s="181"/>
      <c r="S88" s="10"/>
      <c r="T88" s="10"/>
      <c r="U88" s="10"/>
      <c r="V88" s="10"/>
      <c r="W88" s="10"/>
      <c r="X88" s="10"/>
      <c r="Y88" s="10"/>
      <c r="Z88" s="10"/>
      <c r="AA88" s="10"/>
      <c r="AB88" s="10"/>
      <c r="AC88" s="10"/>
      <c r="AD88" s="10"/>
      <c r="AE88" s="10"/>
    </row>
    <row r="89" s="10" customFormat="1" ht="19.92" customHeight="1">
      <c r="A89" s="10"/>
      <c r="B89" s="175"/>
      <c r="C89" s="176"/>
      <c r="D89" s="177" t="s">
        <v>117</v>
      </c>
      <c r="E89" s="178"/>
      <c r="F89" s="178"/>
      <c r="G89" s="178"/>
      <c r="H89" s="178"/>
      <c r="I89" s="179"/>
      <c r="J89" s="180">
        <f>J383</f>
        <v>0</v>
      </c>
      <c r="K89" s="176"/>
      <c r="L89" s="181"/>
      <c r="S89" s="10"/>
      <c r="T89" s="10"/>
      <c r="U89" s="10"/>
      <c r="V89" s="10"/>
      <c r="W89" s="10"/>
      <c r="X89" s="10"/>
      <c r="Y89" s="10"/>
      <c r="Z89" s="10"/>
      <c r="AA89" s="10"/>
      <c r="AB89" s="10"/>
      <c r="AC89" s="10"/>
      <c r="AD89" s="10"/>
      <c r="AE89" s="10"/>
    </row>
    <row r="90" s="10" customFormat="1" ht="14.88" customHeight="1">
      <c r="A90" s="10"/>
      <c r="B90" s="175"/>
      <c r="C90" s="176"/>
      <c r="D90" s="177" t="s">
        <v>118</v>
      </c>
      <c r="E90" s="178"/>
      <c r="F90" s="178"/>
      <c r="G90" s="178"/>
      <c r="H90" s="178"/>
      <c r="I90" s="179"/>
      <c r="J90" s="180">
        <f>J384</f>
        <v>0</v>
      </c>
      <c r="K90" s="176"/>
      <c r="L90" s="181"/>
      <c r="S90" s="10"/>
      <c r="T90" s="10"/>
      <c r="U90" s="10"/>
      <c r="V90" s="10"/>
      <c r="W90" s="10"/>
      <c r="X90" s="10"/>
      <c r="Y90" s="10"/>
      <c r="Z90" s="10"/>
      <c r="AA90" s="10"/>
      <c r="AB90" s="10"/>
      <c r="AC90" s="10"/>
      <c r="AD90" s="10"/>
      <c r="AE90" s="10"/>
    </row>
    <row r="91" s="10" customFormat="1" ht="14.88" customHeight="1">
      <c r="A91" s="10"/>
      <c r="B91" s="175"/>
      <c r="C91" s="176"/>
      <c r="D91" s="177" t="s">
        <v>119</v>
      </c>
      <c r="E91" s="178"/>
      <c r="F91" s="178"/>
      <c r="G91" s="178"/>
      <c r="H91" s="178"/>
      <c r="I91" s="179"/>
      <c r="J91" s="180">
        <f>J387</f>
        <v>0</v>
      </c>
      <c r="K91" s="176"/>
      <c r="L91" s="181"/>
      <c r="S91" s="10"/>
      <c r="T91" s="10"/>
      <c r="U91" s="10"/>
      <c r="V91" s="10"/>
      <c r="W91" s="10"/>
      <c r="X91" s="10"/>
      <c r="Y91" s="10"/>
      <c r="Z91" s="10"/>
      <c r="AA91" s="10"/>
      <c r="AB91" s="10"/>
      <c r="AC91" s="10"/>
      <c r="AD91" s="10"/>
      <c r="AE91" s="10"/>
    </row>
    <row r="92" s="10" customFormat="1" ht="14.88" customHeight="1">
      <c r="A92" s="10"/>
      <c r="B92" s="175"/>
      <c r="C92" s="176"/>
      <c r="D92" s="177" t="s">
        <v>120</v>
      </c>
      <c r="E92" s="178"/>
      <c r="F92" s="178"/>
      <c r="G92" s="178"/>
      <c r="H92" s="178"/>
      <c r="I92" s="179"/>
      <c r="J92" s="180">
        <f>J390</f>
        <v>0</v>
      </c>
      <c r="K92" s="176"/>
      <c r="L92" s="181"/>
      <c r="S92" s="10"/>
      <c r="T92" s="10"/>
      <c r="U92" s="10"/>
      <c r="V92" s="10"/>
      <c r="W92" s="10"/>
      <c r="X92" s="10"/>
      <c r="Y92" s="10"/>
      <c r="Z92" s="10"/>
      <c r="AA92" s="10"/>
      <c r="AB92" s="10"/>
      <c r="AC92" s="10"/>
      <c r="AD92" s="10"/>
      <c r="AE92" s="10"/>
    </row>
    <row r="93" s="10" customFormat="1" ht="14.88" customHeight="1">
      <c r="A93" s="10"/>
      <c r="B93" s="175"/>
      <c r="C93" s="176"/>
      <c r="D93" s="177" t="s">
        <v>121</v>
      </c>
      <c r="E93" s="178"/>
      <c r="F93" s="178"/>
      <c r="G93" s="178"/>
      <c r="H93" s="178"/>
      <c r="I93" s="179"/>
      <c r="J93" s="180">
        <f>J393</f>
        <v>0</v>
      </c>
      <c r="K93" s="176"/>
      <c r="L93" s="181"/>
      <c r="S93" s="10"/>
      <c r="T93" s="10"/>
      <c r="U93" s="10"/>
      <c r="V93" s="10"/>
      <c r="W93" s="10"/>
      <c r="X93" s="10"/>
      <c r="Y93" s="10"/>
      <c r="Z93" s="10"/>
      <c r="AA93" s="10"/>
      <c r="AB93" s="10"/>
      <c r="AC93" s="10"/>
      <c r="AD93" s="10"/>
      <c r="AE93" s="10"/>
    </row>
    <row r="94" s="10" customFormat="1" ht="14.88" customHeight="1">
      <c r="A94" s="10"/>
      <c r="B94" s="175"/>
      <c r="C94" s="176"/>
      <c r="D94" s="177" t="s">
        <v>122</v>
      </c>
      <c r="E94" s="178"/>
      <c r="F94" s="178"/>
      <c r="G94" s="178"/>
      <c r="H94" s="178"/>
      <c r="I94" s="179"/>
      <c r="J94" s="180">
        <f>J396</f>
        <v>0</v>
      </c>
      <c r="K94" s="176"/>
      <c r="L94" s="181"/>
      <c r="S94" s="10"/>
      <c r="T94" s="10"/>
      <c r="U94" s="10"/>
      <c r="V94" s="10"/>
      <c r="W94" s="10"/>
      <c r="X94" s="10"/>
      <c r="Y94" s="10"/>
      <c r="Z94" s="10"/>
      <c r="AA94" s="10"/>
      <c r="AB94" s="10"/>
      <c r="AC94" s="10"/>
      <c r="AD94" s="10"/>
      <c r="AE94" s="10"/>
    </row>
    <row r="95" s="10" customFormat="1" ht="14.88" customHeight="1">
      <c r="A95" s="10"/>
      <c r="B95" s="175"/>
      <c r="C95" s="176"/>
      <c r="D95" s="177" t="s">
        <v>123</v>
      </c>
      <c r="E95" s="178"/>
      <c r="F95" s="178"/>
      <c r="G95" s="178"/>
      <c r="H95" s="178"/>
      <c r="I95" s="179"/>
      <c r="J95" s="180">
        <f>J399</f>
        <v>0</v>
      </c>
      <c r="K95" s="176"/>
      <c r="L95" s="181"/>
      <c r="S95" s="10"/>
      <c r="T95" s="10"/>
      <c r="U95" s="10"/>
      <c r="V95" s="10"/>
      <c r="W95" s="10"/>
      <c r="X95" s="10"/>
      <c r="Y95" s="10"/>
      <c r="Z95" s="10"/>
      <c r="AA95" s="10"/>
      <c r="AB95" s="10"/>
      <c r="AC95" s="10"/>
      <c r="AD95" s="10"/>
      <c r="AE95" s="10"/>
    </row>
    <row r="96" s="10" customFormat="1" ht="14.88" customHeight="1">
      <c r="A96" s="10"/>
      <c r="B96" s="175"/>
      <c r="C96" s="176"/>
      <c r="D96" s="177" t="s">
        <v>124</v>
      </c>
      <c r="E96" s="178"/>
      <c r="F96" s="178"/>
      <c r="G96" s="178"/>
      <c r="H96" s="178"/>
      <c r="I96" s="179"/>
      <c r="J96" s="180">
        <f>J402</f>
        <v>0</v>
      </c>
      <c r="K96" s="176"/>
      <c r="L96" s="181"/>
      <c r="S96" s="10"/>
      <c r="T96" s="10"/>
      <c r="U96" s="10"/>
      <c r="V96" s="10"/>
      <c r="W96" s="10"/>
      <c r="X96" s="10"/>
      <c r="Y96" s="10"/>
      <c r="Z96" s="10"/>
      <c r="AA96" s="10"/>
      <c r="AB96" s="10"/>
      <c r="AC96" s="10"/>
      <c r="AD96" s="10"/>
      <c r="AE96" s="10"/>
    </row>
    <row r="97" s="10" customFormat="1" ht="14.88" customHeight="1">
      <c r="A97" s="10"/>
      <c r="B97" s="175"/>
      <c r="C97" s="176"/>
      <c r="D97" s="177" t="s">
        <v>125</v>
      </c>
      <c r="E97" s="178"/>
      <c r="F97" s="178"/>
      <c r="G97" s="178"/>
      <c r="H97" s="178"/>
      <c r="I97" s="179"/>
      <c r="J97" s="180">
        <f>J405</f>
        <v>0</v>
      </c>
      <c r="K97" s="176"/>
      <c r="L97" s="181"/>
      <c r="S97" s="10"/>
      <c r="T97" s="10"/>
      <c r="U97" s="10"/>
      <c r="V97" s="10"/>
      <c r="W97" s="10"/>
      <c r="X97" s="10"/>
      <c r="Y97" s="10"/>
      <c r="Z97" s="10"/>
      <c r="AA97" s="10"/>
      <c r="AB97" s="10"/>
      <c r="AC97" s="10"/>
      <c r="AD97" s="10"/>
      <c r="AE97" s="10"/>
    </row>
    <row r="98" s="10" customFormat="1" ht="14.88" customHeight="1">
      <c r="A98" s="10"/>
      <c r="B98" s="175"/>
      <c r="C98" s="176"/>
      <c r="D98" s="177" t="s">
        <v>126</v>
      </c>
      <c r="E98" s="178"/>
      <c r="F98" s="178"/>
      <c r="G98" s="178"/>
      <c r="H98" s="178"/>
      <c r="I98" s="179"/>
      <c r="J98" s="180">
        <f>J408</f>
        <v>0</v>
      </c>
      <c r="K98" s="176"/>
      <c r="L98" s="181"/>
      <c r="S98" s="10"/>
      <c r="T98" s="10"/>
      <c r="U98" s="10"/>
      <c r="V98" s="10"/>
      <c r="W98" s="10"/>
      <c r="X98" s="10"/>
      <c r="Y98" s="10"/>
      <c r="Z98" s="10"/>
      <c r="AA98" s="10"/>
      <c r="AB98" s="10"/>
      <c r="AC98" s="10"/>
      <c r="AD98" s="10"/>
      <c r="AE98" s="10"/>
    </row>
    <row r="99" s="10" customFormat="1" ht="14.88" customHeight="1">
      <c r="A99" s="10"/>
      <c r="B99" s="175"/>
      <c r="C99" s="176"/>
      <c r="D99" s="177" t="s">
        <v>127</v>
      </c>
      <c r="E99" s="178"/>
      <c r="F99" s="178"/>
      <c r="G99" s="178"/>
      <c r="H99" s="178"/>
      <c r="I99" s="179"/>
      <c r="J99" s="180">
        <f>J411</f>
        <v>0</v>
      </c>
      <c r="K99" s="176"/>
      <c r="L99" s="181"/>
      <c r="S99" s="10"/>
      <c r="T99" s="10"/>
      <c r="U99" s="10"/>
      <c r="V99" s="10"/>
      <c r="W99" s="10"/>
      <c r="X99" s="10"/>
      <c r="Y99" s="10"/>
      <c r="Z99" s="10"/>
      <c r="AA99" s="10"/>
      <c r="AB99" s="10"/>
      <c r="AC99" s="10"/>
      <c r="AD99" s="10"/>
      <c r="AE99" s="10"/>
    </row>
    <row r="100" s="2" customFormat="1" ht="21.84" customHeight="1">
      <c r="A100" s="37"/>
      <c r="B100" s="38"/>
      <c r="C100" s="39"/>
      <c r="D100" s="39"/>
      <c r="E100" s="39"/>
      <c r="F100" s="39"/>
      <c r="G100" s="39"/>
      <c r="H100" s="39"/>
      <c r="I100" s="129"/>
      <c r="J100" s="39"/>
      <c r="K100" s="39"/>
      <c r="L100" s="130"/>
      <c r="S100" s="37"/>
      <c r="T100" s="37"/>
      <c r="U100" s="37"/>
      <c r="V100" s="37"/>
      <c r="W100" s="37"/>
      <c r="X100" s="37"/>
      <c r="Y100" s="37"/>
      <c r="Z100" s="37"/>
      <c r="AA100" s="37"/>
      <c r="AB100" s="37"/>
      <c r="AC100" s="37"/>
      <c r="AD100" s="37"/>
      <c r="AE100" s="37"/>
    </row>
    <row r="101" s="2" customFormat="1" ht="6.96" customHeight="1">
      <c r="A101" s="37"/>
      <c r="B101" s="58"/>
      <c r="C101" s="59"/>
      <c r="D101" s="59"/>
      <c r="E101" s="59"/>
      <c r="F101" s="59"/>
      <c r="G101" s="59"/>
      <c r="H101" s="59"/>
      <c r="I101" s="159"/>
      <c r="J101" s="59"/>
      <c r="K101" s="59"/>
      <c r="L101" s="130"/>
      <c r="S101" s="37"/>
      <c r="T101" s="37"/>
      <c r="U101" s="37"/>
      <c r="V101" s="37"/>
      <c r="W101" s="37"/>
      <c r="X101" s="37"/>
      <c r="Y101" s="37"/>
      <c r="Z101" s="37"/>
      <c r="AA101" s="37"/>
      <c r="AB101" s="37"/>
      <c r="AC101" s="37"/>
      <c r="AD101" s="37"/>
      <c r="AE101" s="37"/>
    </row>
    <row r="105" s="2" customFormat="1" ht="6.96" customHeight="1">
      <c r="A105" s="37"/>
      <c r="B105" s="60"/>
      <c r="C105" s="61"/>
      <c r="D105" s="61"/>
      <c r="E105" s="61"/>
      <c r="F105" s="61"/>
      <c r="G105" s="61"/>
      <c r="H105" s="61"/>
      <c r="I105" s="162"/>
      <c r="J105" s="61"/>
      <c r="K105" s="61"/>
      <c r="L105" s="130"/>
      <c r="S105" s="37"/>
      <c r="T105" s="37"/>
      <c r="U105" s="37"/>
      <c r="V105" s="37"/>
      <c r="W105" s="37"/>
      <c r="X105" s="37"/>
      <c r="Y105" s="37"/>
      <c r="Z105" s="37"/>
      <c r="AA105" s="37"/>
      <c r="AB105" s="37"/>
      <c r="AC105" s="37"/>
      <c r="AD105" s="37"/>
      <c r="AE105" s="37"/>
    </row>
    <row r="106" s="2" customFormat="1" ht="24.96" customHeight="1">
      <c r="A106" s="37"/>
      <c r="B106" s="38"/>
      <c r="C106" s="22" t="s">
        <v>128</v>
      </c>
      <c r="D106" s="39"/>
      <c r="E106" s="39"/>
      <c r="F106" s="39"/>
      <c r="G106" s="39"/>
      <c r="H106" s="39"/>
      <c r="I106" s="129"/>
      <c r="J106" s="39"/>
      <c r="K106" s="39"/>
      <c r="L106" s="130"/>
      <c r="S106" s="37"/>
      <c r="T106" s="37"/>
      <c r="U106" s="37"/>
      <c r="V106" s="37"/>
      <c r="W106" s="37"/>
      <c r="X106" s="37"/>
      <c r="Y106" s="37"/>
      <c r="Z106" s="37"/>
      <c r="AA106" s="37"/>
      <c r="AB106" s="37"/>
      <c r="AC106" s="37"/>
      <c r="AD106" s="37"/>
      <c r="AE106" s="37"/>
    </row>
    <row r="107" s="2" customFormat="1" ht="6.96" customHeight="1">
      <c r="A107" s="37"/>
      <c r="B107" s="38"/>
      <c r="C107" s="39"/>
      <c r="D107" s="39"/>
      <c r="E107" s="39"/>
      <c r="F107" s="39"/>
      <c r="G107" s="39"/>
      <c r="H107" s="39"/>
      <c r="I107" s="129"/>
      <c r="J107" s="39"/>
      <c r="K107" s="39"/>
      <c r="L107" s="130"/>
      <c r="S107" s="37"/>
      <c r="T107" s="37"/>
      <c r="U107" s="37"/>
      <c r="V107" s="37"/>
      <c r="W107" s="37"/>
      <c r="X107" s="37"/>
      <c r="Y107" s="37"/>
      <c r="Z107" s="37"/>
      <c r="AA107" s="37"/>
      <c r="AB107" s="37"/>
      <c r="AC107" s="37"/>
      <c r="AD107" s="37"/>
      <c r="AE107" s="37"/>
    </row>
    <row r="108" s="2" customFormat="1" ht="12" customHeight="1">
      <c r="A108" s="37"/>
      <c r="B108" s="38"/>
      <c r="C108" s="31" t="s">
        <v>16</v>
      </c>
      <c r="D108" s="39"/>
      <c r="E108" s="39"/>
      <c r="F108" s="39"/>
      <c r="G108" s="39"/>
      <c r="H108" s="39"/>
      <c r="I108" s="129"/>
      <c r="J108" s="39"/>
      <c r="K108" s="39"/>
      <c r="L108" s="130"/>
      <c r="S108" s="37"/>
      <c r="T108" s="37"/>
      <c r="U108" s="37"/>
      <c r="V108" s="37"/>
      <c r="W108" s="37"/>
      <c r="X108" s="37"/>
      <c r="Y108" s="37"/>
      <c r="Z108" s="37"/>
      <c r="AA108" s="37"/>
      <c r="AB108" s="37"/>
      <c r="AC108" s="37"/>
      <c r="AD108" s="37"/>
      <c r="AE108" s="37"/>
    </row>
    <row r="109" s="2" customFormat="1" ht="16.5" customHeight="1">
      <c r="A109" s="37"/>
      <c r="B109" s="38"/>
      <c r="C109" s="39"/>
      <c r="D109" s="39"/>
      <c r="E109" s="68" t="str">
        <f>E7</f>
        <v>DPMP, nástavba dispečinku</v>
      </c>
      <c r="F109" s="39"/>
      <c r="G109" s="39"/>
      <c r="H109" s="39"/>
      <c r="I109" s="129"/>
      <c r="J109" s="39"/>
      <c r="K109" s="39"/>
      <c r="L109" s="130"/>
      <c r="S109" s="37"/>
      <c r="T109" s="37"/>
      <c r="U109" s="37"/>
      <c r="V109" s="37"/>
      <c r="W109" s="37"/>
      <c r="X109" s="37"/>
      <c r="Y109" s="37"/>
      <c r="Z109" s="37"/>
      <c r="AA109" s="37"/>
      <c r="AB109" s="37"/>
      <c r="AC109" s="37"/>
      <c r="AD109" s="37"/>
      <c r="AE109" s="37"/>
    </row>
    <row r="110" s="2" customFormat="1" ht="6.96" customHeight="1">
      <c r="A110" s="37"/>
      <c r="B110" s="38"/>
      <c r="C110" s="39"/>
      <c r="D110" s="39"/>
      <c r="E110" s="39"/>
      <c r="F110" s="39"/>
      <c r="G110" s="39"/>
      <c r="H110" s="39"/>
      <c r="I110" s="129"/>
      <c r="J110" s="39"/>
      <c r="K110" s="39"/>
      <c r="L110" s="130"/>
      <c r="S110" s="37"/>
      <c r="T110" s="37"/>
      <c r="U110" s="37"/>
      <c r="V110" s="37"/>
      <c r="W110" s="37"/>
      <c r="X110" s="37"/>
      <c r="Y110" s="37"/>
      <c r="Z110" s="37"/>
      <c r="AA110" s="37"/>
      <c r="AB110" s="37"/>
      <c r="AC110" s="37"/>
      <c r="AD110" s="37"/>
      <c r="AE110" s="37"/>
    </row>
    <row r="111" s="2" customFormat="1" ht="12" customHeight="1">
      <c r="A111" s="37"/>
      <c r="B111" s="38"/>
      <c r="C111" s="31" t="s">
        <v>21</v>
      </c>
      <c r="D111" s="39"/>
      <c r="E111" s="39"/>
      <c r="F111" s="26" t="str">
        <f>F10</f>
        <v xml:space="preserve"> </v>
      </c>
      <c r="G111" s="39"/>
      <c r="H111" s="39"/>
      <c r="I111" s="133" t="s">
        <v>23</v>
      </c>
      <c r="J111" s="71" t="str">
        <f>IF(J10="","",J10)</f>
        <v>28. 5. 2020</v>
      </c>
      <c r="K111" s="39"/>
      <c r="L111" s="130"/>
      <c r="S111" s="37"/>
      <c r="T111" s="37"/>
      <c r="U111" s="37"/>
      <c r="V111" s="37"/>
      <c r="W111" s="37"/>
      <c r="X111" s="37"/>
      <c r="Y111" s="37"/>
      <c r="Z111" s="37"/>
      <c r="AA111" s="37"/>
      <c r="AB111" s="37"/>
      <c r="AC111" s="37"/>
      <c r="AD111" s="37"/>
      <c r="AE111" s="37"/>
    </row>
    <row r="112" s="2" customFormat="1" ht="6.96" customHeight="1">
      <c r="A112" s="37"/>
      <c r="B112" s="38"/>
      <c r="C112" s="39"/>
      <c r="D112" s="39"/>
      <c r="E112" s="39"/>
      <c r="F112" s="39"/>
      <c r="G112" s="39"/>
      <c r="H112" s="39"/>
      <c r="I112" s="129"/>
      <c r="J112" s="39"/>
      <c r="K112" s="39"/>
      <c r="L112" s="130"/>
      <c r="S112" s="37"/>
      <c r="T112" s="37"/>
      <c r="U112" s="37"/>
      <c r="V112" s="37"/>
      <c r="W112" s="37"/>
      <c r="X112" s="37"/>
      <c r="Y112" s="37"/>
      <c r="Z112" s="37"/>
      <c r="AA112" s="37"/>
      <c r="AB112" s="37"/>
      <c r="AC112" s="37"/>
      <c r="AD112" s="37"/>
      <c r="AE112" s="37"/>
    </row>
    <row r="113" s="2" customFormat="1" ht="15.15" customHeight="1">
      <c r="A113" s="37"/>
      <c r="B113" s="38"/>
      <c r="C113" s="31" t="s">
        <v>25</v>
      </c>
      <c r="D113" s="39"/>
      <c r="E113" s="39"/>
      <c r="F113" s="26" t="str">
        <f>E13</f>
        <v xml:space="preserve"> </v>
      </c>
      <c r="G113" s="39"/>
      <c r="H113" s="39"/>
      <c r="I113" s="133" t="s">
        <v>30</v>
      </c>
      <c r="J113" s="35" t="str">
        <f>E19</f>
        <v xml:space="preserve"> </v>
      </c>
      <c r="K113" s="39"/>
      <c r="L113" s="130"/>
      <c r="S113" s="37"/>
      <c r="T113" s="37"/>
      <c r="U113" s="37"/>
      <c r="V113" s="37"/>
      <c r="W113" s="37"/>
      <c r="X113" s="37"/>
      <c r="Y113" s="37"/>
      <c r="Z113" s="37"/>
      <c r="AA113" s="37"/>
      <c r="AB113" s="37"/>
      <c r="AC113" s="37"/>
      <c r="AD113" s="37"/>
      <c r="AE113" s="37"/>
    </row>
    <row r="114" s="2" customFormat="1" ht="15.15" customHeight="1">
      <c r="A114" s="37"/>
      <c r="B114" s="38"/>
      <c r="C114" s="31" t="s">
        <v>28</v>
      </c>
      <c r="D114" s="39"/>
      <c r="E114" s="39"/>
      <c r="F114" s="26" t="str">
        <f>IF(E16="","",E16)</f>
        <v>Vyplň údaj</v>
      </c>
      <c r="G114" s="39"/>
      <c r="H114" s="39"/>
      <c r="I114" s="133" t="s">
        <v>32</v>
      </c>
      <c r="J114" s="35" t="str">
        <f>E22</f>
        <v>CreoPlan s.r.o.</v>
      </c>
      <c r="K114" s="39"/>
      <c r="L114" s="130"/>
      <c r="S114" s="37"/>
      <c r="T114" s="37"/>
      <c r="U114" s="37"/>
      <c r="V114" s="37"/>
      <c r="W114" s="37"/>
      <c r="X114" s="37"/>
      <c r="Y114" s="37"/>
      <c r="Z114" s="37"/>
      <c r="AA114" s="37"/>
      <c r="AB114" s="37"/>
      <c r="AC114" s="37"/>
      <c r="AD114" s="37"/>
      <c r="AE114" s="37"/>
    </row>
    <row r="115" s="2" customFormat="1" ht="10.32" customHeight="1">
      <c r="A115" s="37"/>
      <c r="B115" s="38"/>
      <c r="C115" s="39"/>
      <c r="D115" s="39"/>
      <c r="E115" s="39"/>
      <c r="F115" s="39"/>
      <c r="G115" s="39"/>
      <c r="H115" s="39"/>
      <c r="I115" s="129"/>
      <c r="J115" s="39"/>
      <c r="K115" s="39"/>
      <c r="L115" s="130"/>
      <c r="S115" s="37"/>
      <c r="T115" s="37"/>
      <c r="U115" s="37"/>
      <c r="V115" s="37"/>
      <c r="W115" s="37"/>
      <c r="X115" s="37"/>
      <c r="Y115" s="37"/>
      <c r="Z115" s="37"/>
      <c r="AA115" s="37"/>
      <c r="AB115" s="37"/>
      <c r="AC115" s="37"/>
      <c r="AD115" s="37"/>
      <c r="AE115" s="37"/>
    </row>
    <row r="116" s="11" customFormat="1" ht="29.28" customHeight="1">
      <c r="A116" s="182"/>
      <c r="B116" s="183"/>
      <c r="C116" s="184" t="s">
        <v>129</v>
      </c>
      <c r="D116" s="185" t="s">
        <v>56</v>
      </c>
      <c r="E116" s="185" t="s">
        <v>52</v>
      </c>
      <c r="F116" s="185" t="s">
        <v>53</v>
      </c>
      <c r="G116" s="185" t="s">
        <v>130</v>
      </c>
      <c r="H116" s="185" t="s">
        <v>131</v>
      </c>
      <c r="I116" s="186" t="s">
        <v>132</v>
      </c>
      <c r="J116" s="185" t="s">
        <v>82</v>
      </c>
      <c r="K116" s="187" t="s">
        <v>133</v>
      </c>
      <c r="L116" s="188"/>
      <c r="M116" s="91" t="s">
        <v>19</v>
      </c>
      <c r="N116" s="92" t="s">
        <v>41</v>
      </c>
      <c r="O116" s="92" t="s">
        <v>134</v>
      </c>
      <c r="P116" s="92" t="s">
        <v>135</v>
      </c>
      <c r="Q116" s="92" t="s">
        <v>136</v>
      </c>
      <c r="R116" s="92" t="s">
        <v>137</v>
      </c>
      <c r="S116" s="92" t="s">
        <v>138</v>
      </c>
      <c r="T116" s="93" t="s">
        <v>139</v>
      </c>
      <c r="U116" s="182"/>
      <c r="V116" s="182"/>
      <c r="W116" s="182"/>
      <c r="X116" s="182"/>
      <c r="Y116" s="182"/>
      <c r="Z116" s="182"/>
      <c r="AA116" s="182"/>
      <c r="AB116" s="182"/>
      <c r="AC116" s="182"/>
      <c r="AD116" s="182"/>
      <c r="AE116" s="182"/>
    </row>
    <row r="117" s="2" customFormat="1" ht="22.8" customHeight="1">
      <c r="A117" s="37"/>
      <c r="B117" s="38"/>
      <c r="C117" s="98" t="s">
        <v>140</v>
      </c>
      <c r="D117" s="39"/>
      <c r="E117" s="39"/>
      <c r="F117" s="39"/>
      <c r="G117" s="39"/>
      <c r="H117" s="39"/>
      <c r="I117" s="129"/>
      <c r="J117" s="189">
        <f>BK117</f>
        <v>0</v>
      </c>
      <c r="K117" s="39"/>
      <c r="L117" s="43"/>
      <c r="M117" s="94"/>
      <c r="N117" s="190"/>
      <c r="O117" s="95"/>
      <c r="P117" s="191">
        <f>P118+P228+P370+P374</f>
        <v>0</v>
      </c>
      <c r="Q117" s="95"/>
      <c r="R117" s="191">
        <f>R118+R228+R370+R374</f>
        <v>167.90826261999996</v>
      </c>
      <c r="S117" s="95"/>
      <c r="T117" s="192">
        <f>T118+T228+T370+T374</f>
        <v>6.2502289999999991</v>
      </c>
      <c r="U117" s="37"/>
      <c r="V117" s="37"/>
      <c r="W117" s="37"/>
      <c r="X117" s="37"/>
      <c r="Y117" s="37"/>
      <c r="Z117" s="37"/>
      <c r="AA117" s="37"/>
      <c r="AB117" s="37"/>
      <c r="AC117" s="37"/>
      <c r="AD117" s="37"/>
      <c r="AE117" s="37"/>
      <c r="AT117" s="16" t="s">
        <v>70</v>
      </c>
      <c r="AU117" s="16" t="s">
        <v>83</v>
      </c>
      <c r="BK117" s="193">
        <f>BK118+BK228+BK370+BK374</f>
        <v>0</v>
      </c>
    </row>
    <row r="118" s="12" customFormat="1" ht="25.92" customHeight="1">
      <c r="A118" s="12"/>
      <c r="B118" s="194"/>
      <c r="C118" s="195"/>
      <c r="D118" s="196" t="s">
        <v>70</v>
      </c>
      <c r="E118" s="197" t="s">
        <v>141</v>
      </c>
      <c r="F118" s="197" t="s">
        <v>142</v>
      </c>
      <c r="G118" s="195"/>
      <c r="H118" s="195"/>
      <c r="I118" s="198"/>
      <c r="J118" s="199">
        <f>BK118</f>
        <v>0</v>
      </c>
      <c r="K118" s="195"/>
      <c r="L118" s="200"/>
      <c r="M118" s="201"/>
      <c r="N118" s="202"/>
      <c r="O118" s="202"/>
      <c r="P118" s="203">
        <f>P119+P129+P141+P158+P177+P183+P195+P198+P226</f>
        <v>0</v>
      </c>
      <c r="Q118" s="202"/>
      <c r="R118" s="203">
        <f>R119+R129+R141+R158+R177+R183+R195+R198+R226</f>
        <v>150.53180482999997</v>
      </c>
      <c r="S118" s="202"/>
      <c r="T118" s="204">
        <f>T119+T129+T141+T158+T177+T183+T195+T198+T226</f>
        <v>5.6065999999999994</v>
      </c>
      <c r="U118" s="12"/>
      <c r="V118" s="12"/>
      <c r="W118" s="12"/>
      <c r="X118" s="12"/>
      <c r="Y118" s="12"/>
      <c r="Z118" s="12"/>
      <c r="AA118" s="12"/>
      <c r="AB118" s="12"/>
      <c r="AC118" s="12"/>
      <c r="AD118" s="12"/>
      <c r="AE118" s="12"/>
      <c r="AR118" s="205" t="s">
        <v>76</v>
      </c>
      <c r="AT118" s="206" t="s">
        <v>70</v>
      </c>
      <c r="AU118" s="206" t="s">
        <v>71</v>
      </c>
      <c r="AY118" s="205" t="s">
        <v>143</v>
      </c>
      <c r="BK118" s="207">
        <f>BK119+BK129+BK141+BK158+BK177+BK183+BK195+BK198+BK226</f>
        <v>0</v>
      </c>
    </row>
    <row r="119" s="12" customFormat="1" ht="22.8" customHeight="1">
      <c r="A119" s="12"/>
      <c r="B119" s="194"/>
      <c r="C119" s="195"/>
      <c r="D119" s="196" t="s">
        <v>70</v>
      </c>
      <c r="E119" s="208" t="s">
        <v>76</v>
      </c>
      <c r="F119" s="208" t="s">
        <v>144</v>
      </c>
      <c r="G119" s="195"/>
      <c r="H119" s="195"/>
      <c r="I119" s="198"/>
      <c r="J119" s="209">
        <f>BK119</f>
        <v>0</v>
      </c>
      <c r="K119" s="195"/>
      <c r="L119" s="200"/>
      <c r="M119" s="201"/>
      <c r="N119" s="202"/>
      <c r="O119" s="202"/>
      <c r="P119" s="203">
        <f>SUM(P120:P128)</f>
        <v>0</v>
      </c>
      <c r="Q119" s="202"/>
      <c r="R119" s="203">
        <f>SUM(R120:R128)</f>
        <v>0.02768</v>
      </c>
      <c r="S119" s="202"/>
      <c r="T119" s="204">
        <f>SUM(T120:T128)</f>
        <v>0</v>
      </c>
      <c r="U119" s="12"/>
      <c r="V119" s="12"/>
      <c r="W119" s="12"/>
      <c r="X119" s="12"/>
      <c r="Y119" s="12"/>
      <c r="Z119" s="12"/>
      <c r="AA119" s="12"/>
      <c r="AB119" s="12"/>
      <c r="AC119" s="12"/>
      <c r="AD119" s="12"/>
      <c r="AE119" s="12"/>
      <c r="AR119" s="205" t="s">
        <v>76</v>
      </c>
      <c r="AT119" s="206" t="s">
        <v>70</v>
      </c>
      <c r="AU119" s="206" t="s">
        <v>76</v>
      </c>
      <c r="AY119" s="205" t="s">
        <v>143</v>
      </c>
      <c r="BK119" s="207">
        <f>SUM(BK120:BK128)</f>
        <v>0</v>
      </c>
    </row>
    <row r="120" s="2" customFormat="1" ht="16.5" customHeight="1">
      <c r="A120" s="37"/>
      <c r="B120" s="38"/>
      <c r="C120" s="210" t="s">
        <v>145</v>
      </c>
      <c r="D120" s="210" t="s">
        <v>146</v>
      </c>
      <c r="E120" s="211" t="s">
        <v>147</v>
      </c>
      <c r="F120" s="212" t="s">
        <v>148</v>
      </c>
      <c r="G120" s="213" t="s">
        <v>149</v>
      </c>
      <c r="H120" s="214">
        <v>2</v>
      </c>
      <c r="I120" s="215"/>
      <c r="J120" s="216">
        <f>ROUND(I120*H120,2)</f>
        <v>0</v>
      </c>
      <c r="K120" s="212" t="s">
        <v>150</v>
      </c>
      <c r="L120" s="43"/>
      <c r="M120" s="217" t="s">
        <v>19</v>
      </c>
      <c r="N120" s="218" t="s">
        <v>42</v>
      </c>
      <c r="O120" s="83"/>
      <c r="P120" s="219">
        <f>O120*H120</f>
        <v>0</v>
      </c>
      <c r="Q120" s="219">
        <v>0.01384</v>
      </c>
      <c r="R120" s="219">
        <f>Q120*H120</f>
        <v>0.02768</v>
      </c>
      <c r="S120" s="219">
        <v>0</v>
      </c>
      <c r="T120" s="220">
        <f>S120*H120</f>
        <v>0</v>
      </c>
      <c r="U120" s="37"/>
      <c r="V120" s="37"/>
      <c r="W120" s="37"/>
      <c r="X120" s="37"/>
      <c r="Y120" s="37"/>
      <c r="Z120" s="37"/>
      <c r="AA120" s="37"/>
      <c r="AB120" s="37"/>
      <c r="AC120" s="37"/>
      <c r="AD120" s="37"/>
      <c r="AE120" s="37"/>
      <c r="AR120" s="221" t="s">
        <v>151</v>
      </c>
      <c r="AT120" s="221" t="s">
        <v>146</v>
      </c>
      <c r="AU120" s="221" t="s">
        <v>78</v>
      </c>
      <c r="AY120" s="16" t="s">
        <v>143</v>
      </c>
      <c r="BE120" s="222">
        <f>IF(N120="základní",J120,0)</f>
        <v>0</v>
      </c>
      <c r="BF120" s="222">
        <f>IF(N120="snížená",J120,0)</f>
        <v>0</v>
      </c>
      <c r="BG120" s="222">
        <f>IF(N120="zákl. přenesená",J120,0)</f>
        <v>0</v>
      </c>
      <c r="BH120" s="222">
        <f>IF(N120="sníž. přenesená",J120,0)</f>
        <v>0</v>
      </c>
      <c r="BI120" s="222">
        <f>IF(N120="nulová",J120,0)</f>
        <v>0</v>
      </c>
      <c r="BJ120" s="16" t="s">
        <v>76</v>
      </c>
      <c r="BK120" s="222">
        <f>ROUND(I120*H120,2)</f>
        <v>0</v>
      </c>
      <c r="BL120" s="16" t="s">
        <v>151</v>
      </c>
      <c r="BM120" s="221" t="s">
        <v>152</v>
      </c>
    </row>
    <row r="121" s="2" customFormat="1">
      <c r="A121" s="37"/>
      <c r="B121" s="38"/>
      <c r="C121" s="39"/>
      <c r="D121" s="223" t="s">
        <v>153</v>
      </c>
      <c r="E121" s="39"/>
      <c r="F121" s="224" t="s">
        <v>154</v>
      </c>
      <c r="G121" s="39"/>
      <c r="H121" s="39"/>
      <c r="I121" s="129"/>
      <c r="J121" s="39"/>
      <c r="K121" s="39"/>
      <c r="L121" s="43"/>
      <c r="M121" s="225"/>
      <c r="N121" s="226"/>
      <c r="O121" s="83"/>
      <c r="P121" s="83"/>
      <c r="Q121" s="83"/>
      <c r="R121" s="83"/>
      <c r="S121" s="83"/>
      <c r="T121" s="84"/>
      <c r="U121" s="37"/>
      <c r="V121" s="37"/>
      <c r="W121" s="37"/>
      <c r="X121" s="37"/>
      <c r="Y121" s="37"/>
      <c r="Z121" s="37"/>
      <c r="AA121" s="37"/>
      <c r="AB121" s="37"/>
      <c r="AC121" s="37"/>
      <c r="AD121" s="37"/>
      <c r="AE121" s="37"/>
      <c r="AT121" s="16" t="s">
        <v>153</v>
      </c>
      <c r="AU121" s="16" t="s">
        <v>78</v>
      </c>
    </row>
    <row r="122" s="2" customFormat="1" ht="16.5" customHeight="1">
      <c r="A122" s="37"/>
      <c r="B122" s="38"/>
      <c r="C122" s="210" t="s">
        <v>155</v>
      </c>
      <c r="D122" s="210" t="s">
        <v>146</v>
      </c>
      <c r="E122" s="211" t="s">
        <v>156</v>
      </c>
      <c r="F122" s="212" t="s">
        <v>157</v>
      </c>
      <c r="G122" s="213" t="s">
        <v>149</v>
      </c>
      <c r="H122" s="214">
        <v>2</v>
      </c>
      <c r="I122" s="215"/>
      <c r="J122" s="216">
        <f>ROUND(I122*H122,2)</f>
        <v>0</v>
      </c>
      <c r="K122" s="212" t="s">
        <v>150</v>
      </c>
      <c r="L122" s="43"/>
      <c r="M122" s="217" t="s">
        <v>19</v>
      </c>
      <c r="N122" s="218" t="s">
        <v>42</v>
      </c>
      <c r="O122" s="83"/>
      <c r="P122" s="219">
        <f>O122*H122</f>
        <v>0</v>
      </c>
      <c r="Q122" s="219">
        <v>0</v>
      </c>
      <c r="R122" s="219">
        <f>Q122*H122</f>
        <v>0</v>
      </c>
      <c r="S122" s="219">
        <v>0</v>
      </c>
      <c r="T122" s="220">
        <f>S122*H122</f>
        <v>0</v>
      </c>
      <c r="U122" s="37"/>
      <c r="V122" s="37"/>
      <c r="W122" s="37"/>
      <c r="X122" s="37"/>
      <c r="Y122" s="37"/>
      <c r="Z122" s="37"/>
      <c r="AA122" s="37"/>
      <c r="AB122" s="37"/>
      <c r="AC122" s="37"/>
      <c r="AD122" s="37"/>
      <c r="AE122" s="37"/>
      <c r="AR122" s="221" t="s">
        <v>151</v>
      </c>
      <c r="AT122" s="221" t="s">
        <v>146</v>
      </c>
      <c r="AU122" s="221" t="s">
        <v>78</v>
      </c>
      <c r="AY122" s="16" t="s">
        <v>143</v>
      </c>
      <c r="BE122" s="222">
        <f>IF(N122="základní",J122,0)</f>
        <v>0</v>
      </c>
      <c r="BF122" s="222">
        <f>IF(N122="snížená",J122,0)</f>
        <v>0</v>
      </c>
      <c r="BG122" s="222">
        <f>IF(N122="zákl. přenesená",J122,0)</f>
        <v>0</v>
      </c>
      <c r="BH122" s="222">
        <f>IF(N122="sníž. přenesená",J122,0)</f>
        <v>0</v>
      </c>
      <c r="BI122" s="222">
        <f>IF(N122="nulová",J122,0)</f>
        <v>0</v>
      </c>
      <c r="BJ122" s="16" t="s">
        <v>76</v>
      </c>
      <c r="BK122" s="222">
        <f>ROUND(I122*H122,2)</f>
        <v>0</v>
      </c>
      <c r="BL122" s="16" t="s">
        <v>151</v>
      </c>
      <c r="BM122" s="221" t="s">
        <v>158</v>
      </c>
    </row>
    <row r="123" s="2" customFormat="1">
      <c r="A123" s="37"/>
      <c r="B123" s="38"/>
      <c r="C123" s="39"/>
      <c r="D123" s="223" t="s">
        <v>153</v>
      </c>
      <c r="E123" s="39"/>
      <c r="F123" s="224" t="s">
        <v>154</v>
      </c>
      <c r="G123" s="39"/>
      <c r="H123" s="39"/>
      <c r="I123" s="129"/>
      <c r="J123" s="39"/>
      <c r="K123" s="39"/>
      <c r="L123" s="43"/>
      <c r="M123" s="225"/>
      <c r="N123" s="226"/>
      <c r="O123" s="83"/>
      <c r="P123" s="83"/>
      <c r="Q123" s="83"/>
      <c r="R123" s="83"/>
      <c r="S123" s="83"/>
      <c r="T123" s="84"/>
      <c r="U123" s="37"/>
      <c r="V123" s="37"/>
      <c r="W123" s="37"/>
      <c r="X123" s="37"/>
      <c r="Y123" s="37"/>
      <c r="Z123" s="37"/>
      <c r="AA123" s="37"/>
      <c r="AB123" s="37"/>
      <c r="AC123" s="37"/>
      <c r="AD123" s="37"/>
      <c r="AE123" s="37"/>
      <c r="AT123" s="16" t="s">
        <v>153</v>
      </c>
      <c r="AU123" s="16" t="s">
        <v>78</v>
      </c>
    </row>
    <row r="124" s="2" customFormat="1" ht="16.5" customHeight="1">
      <c r="A124" s="37"/>
      <c r="B124" s="38"/>
      <c r="C124" s="210" t="s">
        <v>159</v>
      </c>
      <c r="D124" s="210" t="s">
        <v>146</v>
      </c>
      <c r="E124" s="211" t="s">
        <v>160</v>
      </c>
      <c r="F124" s="212" t="s">
        <v>161</v>
      </c>
      <c r="G124" s="213" t="s">
        <v>162</v>
      </c>
      <c r="H124" s="214">
        <v>16</v>
      </c>
      <c r="I124" s="215"/>
      <c r="J124" s="216">
        <f>ROUND(I124*H124,2)</f>
        <v>0</v>
      </c>
      <c r="K124" s="212" t="s">
        <v>150</v>
      </c>
      <c r="L124" s="43"/>
      <c r="M124" s="217" t="s">
        <v>19</v>
      </c>
      <c r="N124" s="218" t="s">
        <v>42</v>
      </c>
      <c r="O124" s="83"/>
      <c r="P124" s="219">
        <f>O124*H124</f>
        <v>0</v>
      </c>
      <c r="Q124" s="219">
        <v>0</v>
      </c>
      <c r="R124" s="219">
        <f>Q124*H124</f>
        <v>0</v>
      </c>
      <c r="S124" s="219">
        <v>0</v>
      </c>
      <c r="T124" s="220">
        <f>S124*H124</f>
        <v>0</v>
      </c>
      <c r="U124" s="37"/>
      <c r="V124" s="37"/>
      <c r="W124" s="37"/>
      <c r="X124" s="37"/>
      <c r="Y124" s="37"/>
      <c r="Z124" s="37"/>
      <c r="AA124" s="37"/>
      <c r="AB124" s="37"/>
      <c r="AC124" s="37"/>
      <c r="AD124" s="37"/>
      <c r="AE124" s="37"/>
      <c r="AR124" s="221" t="s">
        <v>151</v>
      </c>
      <c r="AT124" s="221" t="s">
        <v>146</v>
      </c>
      <c r="AU124" s="221" t="s">
        <v>78</v>
      </c>
      <c r="AY124" s="16" t="s">
        <v>143</v>
      </c>
      <c r="BE124" s="222">
        <f>IF(N124="základní",J124,0)</f>
        <v>0</v>
      </c>
      <c r="BF124" s="222">
        <f>IF(N124="snížená",J124,0)</f>
        <v>0</v>
      </c>
      <c r="BG124" s="222">
        <f>IF(N124="zákl. přenesená",J124,0)</f>
        <v>0</v>
      </c>
      <c r="BH124" s="222">
        <f>IF(N124="sníž. přenesená",J124,0)</f>
        <v>0</v>
      </c>
      <c r="BI124" s="222">
        <f>IF(N124="nulová",J124,0)</f>
        <v>0</v>
      </c>
      <c r="BJ124" s="16" t="s">
        <v>76</v>
      </c>
      <c r="BK124" s="222">
        <f>ROUND(I124*H124,2)</f>
        <v>0</v>
      </c>
      <c r="BL124" s="16" t="s">
        <v>151</v>
      </c>
      <c r="BM124" s="221" t="s">
        <v>163</v>
      </c>
    </row>
    <row r="125" s="2" customFormat="1">
      <c r="A125" s="37"/>
      <c r="B125" s="38"/>
      <c r="C125" s="39"/>
      <c r="D125" s="223" t="s">
        <v>153</v>
      </c>
      <c r="E125" s="39"/>
      <c r="F125" s="224" t="s">
        <v>164</v>
      </c>
      <c r="G125" s="39"/>
      <c r="H125" s="39"/>
      <c r="I125" s="129"/>
      <c r="J125" s="39"/>
      <c r="K125" s="39"/>
      <c r="L125" s="43"/>
      <c r="M125" s="225"/>
      <c r="N125" s="226"/>
      <c r="O125" s="83"/>
      <c r="P125" s="83"/>
      <c r="Q125" s="83"/>
      <c r="R125" s="83"/>
      <c r="S125" s="83"/>
      <c r="T125" s="84"/>
      <c r="U125" s="37"/>
      <c r="V125" s="37"/>
      <c r="W125" s="37"/>
      <c r="X125" s="37"/>
      <c r="Y125" s="37"/>
      <c r="Z125" s="37"/>
      <c r="AA125" s="37"/>
      <c r="AB125" s="37"/>
      <c r="AC125" s="37"/>
      <c r="AD125" s="37"/>
      <c r="AE125" s="37"/>
      <c r="AT125" s="16" t="s">
        <v>153</v>
      </c>
      <c r="AU125" s="16" t="s">
        <v>78</v>
      </c>
    </row>
    <row r="126" s="2" customFormat="1" ht="21.75" customHeight="1">
      <c r="A126" s="37"/>
      <c r="B126" s="38"/>
      <c r="C126" s="210" t="s">
        <v>165</v>
      </c>
      <c r="D126" s="210" t="s">
        <v>146</v>
      </c>
      <c r="E126" s="211" t="s">
        <v>166</v>
      </c>
      <c r="F126" s="212" t="s">
        <v>167</v>
      </c>
      <c r="G126" s="213" t="s">
        <v>162</v>
      </c>
      <c r="H126" s="214">
        <v>0.41299999999999998</v>
      </c>
      <c r="I126" s="215"/>
      <c r="J126" s="216">
        <f>ROUND(I126*H126,2)</f>
        <v>0</v>
      </c>
      <c r="K126" s="212" t="s">
        <v>150</v>
      </c>
      <c r="L126" s="43"/>
      <c r="M126" s="217" t="s">
        <v>19</v>
      </c>
      <c r="N126" s="218" t="s">
        <v>42</v>
      </c>
      <c r="O126" s="83"/>
      <c r="P126" s="219">
        <f>O126*H126</f>
        <v>0</v>
      </c>
      <c r="Q126" s="219">
        <v>0</v>
      </c>
      <c r="R126" s="219">
        <f>Q126*H126</f>
        <v>0</v>
      </c>
      <c r="S126" s="219">
        <v>0</v>
      </c>
      <c r="T126" s="220">
        <f>S126*H126</f>
        <v>0</v>
      </c>
      <c r="U126" s="37"/>
      <c r="V126" s="37"/>
      <c r="W126" s="37"/>
      <c r="X126" s="37"/>
      <c r="Y126" s="37"/>
      <c r="Z126" s="37"/>
      <c r="AA126" s="37"/>
      <c r="AB126" s="37"/>
      <c r="AC126" s="37"/>
      <c r="AD126" s="37"/>
      <c r="AE126" s="37"/>
      <c r="AR126" s="221" t="s">
        <v>151</v>
      </c>
      <c r="AT126" s="221" t="s">
        <v>146</v>
      </c>
      <c r="AU126" s="221" t="s">
        <v>78</v>
      </c>
      <c r="AY126" s="16" t="s">
        <v>143</v>
      </c>
      <c r="BE126" s="222">
        <f>IF(N126="základní",J126,0)</f>
        <v>0</v>
      </c>
      <c r="BF126" s="222">
        <f>IF(N126="snížená",J126,0)</f>
        <v>0</v>
      </c>
      <c r="BG126" s="222">
        <f>IF(N126="zákl. přenesená",J126,0)</f>
        <v>0</v>
      </c>
      <c r="BH126" s="222">
        <f>IF(N126="sníž. přenesená",J126,0)</f>
        <v>0</v>
      </c>
      <c r="BI126" s="222">
        <f>IF(N126="nulová",J126,0)</f>
        <v>0</v>
      </c>
      <c r="BJ126" s="16" t="s">
        <v>76</v>
      </c>
      <c r="BK126" s="222">
        <f>ROUND(I126*H126,2)</f>
        <v>0</v>
      </c>
      <c r="BL126" s="16" t="s">
        <v>151</v>
      </c>
      <c r="BM126" s="221" t="s">
        <v>168</v>
      </c>
    </row>
    <row r="127" s="2" customFormat="1">
      <c r="A127" s="37"/>
      <c r="B127" s="38"/>
      <c r="C127" s="39"/>
      <c r="D127" s="223" t="s">
        <v>153</v>
      </c>
      <c r="E127" s="39"/>
      <c r="F127" s="224" t="s">
        <v>169</v>
      </c>
      <c r="G127" s="39"/>
      <c r="H127" s="39"/>
      <c r="I127" s="129"/>
      <c r="J127" s="39"/>
      <c r="K127" s="39"/>
      <c r="L127" s="43"/>
      <c r="M127" s="225"/>
      <c r="N127" s="226"/>
      <c r="O127" s="83"/>
      <c r="P127" s="83"/>
      <c r="Q127" s="83"/>
      <c r="R127" s="83"/>
      <c r="S127" s="83"/>
      <c r="T127" s="84"/>
      <c r="U127" s="37"/>
      <c r="V127" s="37"/>
      <c r="W127" s="37"/>
      <c r="X127" s="37"/>
      <c r="Y127" s="37"/>
      <c r="Z127" s="37"/>
      <c r="AA127" s="37"/>
      <c r="AB127" s="37"/>
      <c r="AC127" s="37"/>
      <c r="AD127" s="37"/>
      <c r="AE127" s="37"/>
      <c r="AT127" s="16" t="s">
        <v>153</v>
      </c>
      <c r="AU127" s="16" t="s">
        <v>78</v>
      </c>
    </row>
    <row r="128" s="2" customFormat="1">
      <c r="A128" s="37"/>
      <c r="B128" s="38"/>
      <c r="C128" s="39"/>
      <c r="D128" s="223" t="s">
        <v>170</v>
      </c>
      <c r="E128" s="39"/>
      <c r="F128" s="224" t="s">
        <v>171</v>
      </c>
      <c r="G128" s="39"/>
      <c r="H128" s="39"/>
      <c r="I128" s="129"/>
      <c r="J128" s="39"/>
      <c r="K128" s="39"/>
      <c r="L128" s="43"/>
      <c r="M128" s="225"/>
      <c r="N128" s="226"/>
      <c r="O128" s="83"/>
      <c r="P128" s="83"/>
      <c r="Q128" s="83"/>
      <c r="R128" s="83"/>
      <c r="S128" s="83"/>
      <c r="T128" s="84"/>
      <c r="U128" s="37"/>
      <c r="V128" s="37"/>
      <c r="W128" s="37"/>
      <c r="X128" s="37"/>
      <c r="Y128" s="37"/>
      <c r="Z128" s="37"/>
      <c r="AA128" s="37"/>
      <c r="AB128" s="37"/>
      <c r="AC128" s="37"/>
      <c r="AD128" s="37"/>
      <c r="AE128" s="37"/>
      <c r="AT128" s="16" t="s">
        <v>170</v>
      </c>
      <c r="AU128" s="16" t="s">
        <v>78</v>
      </c>
    </row>
    <row r="129" s="12" customFormat="1" ht="22.8" customHeight="1">
      <c r="A129" s="12"/>
      <c r="B129" s="194"/>
      <c r="C129" s="195"/>
      <c r="D129" s="196" t="s">
        <v>70</v>
      </c>
      <c r="E129" s="208" t="s">
        <v>78</v>
      </c>
      <c r="F129" s="208" t="s">
        <v>172</v>
      </c>
      <c r="G129" s="195"/>
      <c r="H129" s="195"/>
      <c r="I129" s="198"/>
      <c r="J129" s="209">
        <f>BK129</f>
        <v>0</v>
      </c>
      <c r="K129" s="195"/>
      <c r="L129" s="200"/>
      <c r="M129" s="201"/>
      <c r="N129" s="202"/>
      <c r="O129" s="202"/>
      <c r="P129" s="203">
        <f>SUM(P130:P140)</f>
        <v>0</v>
      </c>
      <c r="Q129" s="202"/>
      <c r="R129" s="203">
        <f>SUM(R130:R140)</f>
        <v>34.68622036</v>
      </c>
      <c r="S129" s="202"/>
      <c r="T129" s="204">
        <f>SUM(T130:T140)</f>
        <v>0</v>
      </c>
      <c r="U129" s="12"/>
      <c r="V129" s="12"/>
      <c r="W129" s="12"/>
      <c r="X129" s="12"/>
      <c r="Y129" s="12"/>
      <c r="Z129" s="12"/>
      <c r="AA129" s="12"/>
      <c r="AB129" s="12"/>
      <c r="AC129" s="12"/>
      <c r="AD129" s="12"/>
      <c r="AE129" s="12"/>
      <c r="AR129" s="205" t="s">
        <v>76</v>
      </c>
      <c r="AT129" s="206" t="s">
        <v>70</v>
      </c>
      <c r="AU129" s="206" t="s">
        <v>76</v>
      </c>
      <c r="AY129" s="205" t="s">
        <v>143</v>
      </c>
      <c r="BK129" s="207">
        <f>SUM(BK130:BK140)</f>
        <v>0</v>
      </c>
    </row>
    <row r="130" s="2" customFormat="1" ht="16.5" customHeight="1">
      <c r="A130" s="37"/>
      <c r="B130" s="38"/>
      <c r="C130" s="210" t="s">
        <v>173</v>
      </c>
      <c r="D130" s="210" t="s">
        <v>146</v>
      </c>
      <c r="E130" s="211" t="s">
        <v>174</v>
      </c>
      <c r="F130" s="212" t="s">
        <v>175</v>
      </c>
      <c r="G130" s="213" t="s">
        <v>162</v>
      </c>
      <c r="H130" s="214">
        <v>13.609999999999999</v>
      </c>
      <c r="I130" s="215"/>
      <c r="J130" s="216">
        <f>ROUND(I130*H130,2)</f>
        <v>0</v>
      </c>
      <c r="K130" s="212" t="s">
        <v>150</v>
      </c>
      <c r="L130" s="43"/>
      <c r="M130" s="217" t="s">
        <v>19</v>
      </c>
      <c r="N130" s="218" t="s">
        <v>42</v>
      </c>
      <c r="O130" s="83"/>
      <c r="P130" s="219">
        <f>O130*H130</f>
        <v>0</v>
      </c>
      <c r="Q130" s="219">
        <v>2.45329</v>
      </c>
      <c r="R130" s="219">
        <f>Q130*H130</f>
        <v>33.389276899999999</v>
      </c>
      <c r="S130" s="219">
        <v>0</v>
      </c>
      <c r="T130" s="220">
        <f>S130*H130</f>
        <v>0</v>
      </c>
      <c r="U130" s="37"/>
      <c r="V130" s="37"/>
      <c r="W130" s="37"/>
      <c r="X130" s="37"/>
      <c r="Y130" s="37"/>
      <c r="Z130" s="37"/>
      <c r="AA130" s="37"/>
      <c r="AB130" s="37"/>
      <c r="AC130" s="37"/>
      <c r="AD130" s="37"/>
      <c r="AE130" s="37"/>
      <c r="AR130" s="221" t="s">
        <v>151</v>
      </c>
      <c r="AT130" s="221" t="s">
        <v>146</v>
      </c>
      <c r="AU130" s="221" t="s">
        <v>78</v>
      </c>
      <c r="AY130" s="16" t="s">
        <v>143</v>
      </c>
      <c r="BE130" s="222">
        <f>IF(N130="základní",J130,0)</f>
        <v>0</v>
      </c>
      <c r="BF130" s="222">
        <f>IF(N130="snížená",J130,0)</f>
        <v>0</v>
      </c>
      <c r="BG130" s="222">
        <f>IF(N130="zákl. přenesená",J130,0)</f>
        <v>0</v>
      </c>
      <c r="BH130" s="222">
        <f>IF(N130="sníž. přenesená",J130,0)</f>
        <v>0</v>
      </c>
      <c r="BI130" s="222">
        <f>IF(N130="nulová",J130,0)</f>
        <v>0</v>
      </c>
      <c r="BJ130" s="16" t="s">
        <v>76</v>
      </c>
      <c r="BK130" s="222">
        <f>ROUND(I130*H130,2)</f>
        <v>0</v>
      </c>
      <c r="BL130" s="16" t="s">
        <v>151</v>
      </c>
      <c r="BM130" s="221" t="s">
        <v>176</v>
      </c>
    </row>
    <row r="131" s="2" customFormat="1">
      <c r="A131" s="37"/>
      <c r="B131" s="38"/>
      <c r="C131" s="39"/>
      <c r="D131" s="223" t="s">
        <v>153</v>
      </c>
      <c r="E131" s="39"/>
      <c r="F131" s="224" t="s">
        <v>177</v>
      </c>
      <c r="G131" s="39"/>
      <c r="H131" s="39"/>
      <c r="I131" s="129"/>
      <c r="J131" s="39"/>
      <c r="K131" s="39"/>
      <c r="L131" s="43"/>
      <c r="M131" s="225"/>
      <c r="N131" s="226"/>
      <c r="O131" s="83"/>
      <c r="P131" s="83"/>
      <c r="Q131" s="83"/>
      <c r="R131" s="83"/>
      <c r="S131" s="83"/>
      <c r="T131" s="84"/>
      <c r="U131" s="37"/>
      <c r="V131" s="37"/>
      <c r="W131" s="37"/>
      <c r="X131" s="37"/>
      <c r="Y131" s="37"/>
      <c r="Z131" s="37"/>
      <c r="AA131" s="37"/>
      <c r="AB131" s="37"/>
      <c r="AC131" s="37"/>
      <c r="AD131" s="37"/>
      <c r="AE131" s="37"/>
      <c r="AT131" s="16" t="s">
        <v>153</v>
      </c>
      <c r="AU131" s="16" t="s">
        <v>78</v>
      </c>
    </row>
    <row r="132" s="2" customFormat="1" ht="16.5" customHeight="1">
      <c r="A132" s="37"/>
      <c r="B132" s="38"/>
      <c r="C132" s="210" t="s">
        <v>178</v>
      </c>
      <c r="D132" s="210" t="s">
        <v>146</v>
      </c>
      <c r="E132" s="211" t="s">
        <v>179</v>
      </c>
      <c r="F132" s="212" t="s">
        <v>180</v>
      </c>
      <c r="G132" s="213" t="s">
        <v>181</v>
      </c>
      <c r="H132" s="214">
        <v>26.199999999999999</v>
      </c>
      <c r="I132" s="215"/>
      <c r="J132" s="216">
        <f>ROUND(I132*H132,2)</f>
        <v>0</v>
      </c>
      <c r="K132" s="212" t="s">
        <v>150</v>
      </c>
      <c r="L132" s="43"/>
      <c r="M132" s="217" t="s">
        <v>19</v>
      </c>
      <c r="N132" s="218" t="s">
        <v>42</v>
      </c>
      <c r="O132" s="83"/>
      <c r="P132" s="219">
        <f>O132*H132</f>
        <v>0</v>
      </c>
      <c r="Q132" s="219">
        <v>0.0026900000000000001</v>
      </c>
      <c r="R132" s="219">
        <f>Q132*H132</f>
        <v>0.070477999999999999</v>
      </c>
      <c r="S132" s="219">
        <v>0</v>
      </c>
      <c r="T132" s="220">
        <f>S132*H132</f>
        <v>0</v>
      </c>
      <c r="U132" s="37"/>
      <c r="V132" s="37"/>
      <c r="W132" s="37"/>
      <c r="X132" s="37"/>
      <c r="Y132" s="37"/>
      <c r="Z132" s="37"/>
      <c r="AA132" s="37"/>
      <c r="AB132" s="37"/>
      <c r="AC132" s="37"/>
      <c r="AD132" s="37"/>
      <c r="AE132" s="37"/>
      <c r="AR132" s="221" t="s">
        <v>151</v>
      </c>
      <c r="AT132" s="221" t="s">
        <v>146</v>
      </c>
      <c r="AU132" s="221" t="s">
        <v>78</v>
      </c>
      <c r="AY132" s="16" t="s">
        <v>143</v>
      </c>
      <c r="BE132" s="222">
        <f>IF(N132="základní",J132,0)</f>
        <v>0</v>
      </c>
      <c r="BF132" s="222">
        <f>IF(N132="snížená",J132,0)</f>
        <v>0</v>
      </c>
      <c r="BG132" s="222">
        <f>IF(N132="zákl. přenesená",J132,0)</f>
        <v>0</v>
      </c>
      <c r="BH132" s="222">
        <f>IF(N132="sníž. přenesená",J132,0)</f>
        <v>0</v>
      </c>
      <c r="BI132" s="222">
        <f>IF(N132="nulová",J132,0)</f>
        <v>0</v>
      </c>
      <c r="BJ132" s="16" t="s">
        <v>76</v>
      </c>
      <c r="BK132" s="222">
        <f>ROUND(I132*H132,2)</f>
        <v>0</v>
      </c>
      <c r="BL132" s="16" t="s">
        <v>151</v>
      </c>
      <c r="BM132" s="221" t="s">
        <v>182</v>
      </c>
    </row>
    <row r="133" s="2" customFormat="1">
      <c r="A133" s="37"/>
      <c r="B133" s="38"/>
      <c r="C133" s="39"/>
      <c r="D133" s="223" t="s">
        <v>153</v>
      </c>
      <c r="E133" s="39"/>
      <c r="F133" s="224" t="s">
        <v>183</v>
      </c>
      <c r="G133" s="39"/>
      <c r="H133" s="39"/>
      <c r="I133" s="129"/>
      <c r="J133" s="39"/>
      <c r="K133" s="39"/>
      <c r="L133" s="43"/>
      <c r="M133" s="225"/>
      <c r="N133" s="226"/>
      <c r="O133" s="83"/>
      <c r="P133" s="83"/>
      <c r="Q133" s="83"/>
      <c r="R133" s="83"/>
      <c r="S133" s="83"/>
      <c r="T133" s="84"/>
      <c r="U133" s="37"/>
      <c r="V133" s="37"/>
      <c r="W133" s="37"/>
      <c r="X133" s="37"/>
      <c r="Y133" s="37"/>
      <c r="Z133" s="37"/>
      <c r="AA133" s="37"/>
      <c r="AB133" s="37"/>
      <c r="AC133" s="37"/>
      <c r="AD133" s="37"/>
      <c r="AE133" s="37"/>
      <c r="AT133" s="16" t="s">
        <v>153</v>
      </c>
      <c r="AU133" s="16" t="s">
        <v>78</v>
      </c>
    </row>
    <row r="134" s="2" customFormat="1" ht="16.5" customHeight="1">
      <c r="A134" s="37"/>
      <c r="B134" s="38"/>
      <c r="C134" s="210" t="s">
        <v>184</v>
      </c>
      <c r="D134" s="210" t="s">
        <v>146</v>
      </c>
      <c r="E134" s="211" t="s">
        <v>185</v>
      </c>
      <c r="F134" s="212" t="s">
        <v>186</v>
      </c>
      <c r="G134" s="213" t="s">
        <v>181</v>
      </c>
      <c r="H134" s="214">
        <v>26.199999999999999</v>
      </c>
      <c r="I134" s="215"/>
      <c r="J134" s="216">
        <f>ROUND(I134*H134,2)</f>
        <v>0</v>
      </c>
      <c r="K134" s="212" t="s">
        <v>150</v>
      </c>
      <c r="L134" s="43"/>
      <c r="M134" s="217" t="s">
        <v>19</v>
      </c>
      <c r="N134" s="218" t="s">
        <v>42</v>
      </c>
      <c r="O134" s="83"/>
      <c r="P134" s="219">
        <f>O134*H134</f>
        <v>0</v>
      </c>
      <c r="Q134" s="219">
        <v>0</v>
      </c>
      <c r="R134" s="219">
        <f>Q134*H134</f>
        <v>0</v>
      </c>
      <c r="S134" s="219">
        <v>0</v>
      </c>
      <c r="T134" s="220">
        <f>S134*H134</f>
        <v>0</v>
      </c>
      <c r="U134" s="37"/>
      <c r="V134" s="37"/>
      <c r="W134" s="37"/>
      <c r="X134" s="37"/>
      <c r="Y134" s="37"/>
      <c r="Z134" s="37"/>
      <c r="AA134" s="37"/>
      <c r="AB134" s="37"/>
      <c r="AC134" s="37"/>
      <c r="AD134" s="37"/>
      <c r="AE134" s="37"/>
      <c r="AR134" s="221" t="s">
        <v>151</v>
      </c>
      <c r="AT134" s="221" t="s">
        <v>146</v>
      </c>
      <c r="AU134" s="221" t="s">
        <v>78</v>
      </c>
      <c r="AY134" s="16" t="s">
        <v>143</v>
      </c>
      <c r="BE134" s="222">
        <f>IF(N134="základní",J134,0)</f>
        <v>0</v>
      </c>
      <c r="BF134" s="222">
        <f>IF(N134="snížená",J134,0)</f>
        <v>0</v>
      </c>
      <c r="BG134" s="222">
        <f>IF(N134="zákl. přenesená",J134,0)</f>
        <v>0</v>
      </c>
      <c r="BH134" s="222">
        <f>IF(N134="sníž. přenesená",J134,0)</f>
        <v>0</v>
      </c>
      <c r="BI134" s="222">
        <f>IF(N134="nulová",J134,0)</f>
        <v>0</v>
      </c>
      <c r="BJ134" s="16" t="s">
        <v>76</v>
      </c>
      <c r="BK134" s="222">
        <f>ROUND(I134*H134,2)</f>
        <v>0</v>
      </c>
      <c r="BL134" s="16" t="s">
        <v>151</v>
      </c>
      <c r="BM134" s="221" t="s">
        <v>187</v>
      </c>
    </row>
    <row r="135" s="2" customFormat="1">
      <c r="A135" s="37"/>
      <c r="B135" s="38"/>
      <c r="C135" s="39"/>
      <c r="D135" s="223" t="s">
        <v>153</v>
      </c>
      <c r="E135" s="39"/>
      <c r="F135" s="224" t="s">
        <v>183</v>
      </c>
      <c r="G135" s="39"/>
      <c r="H135" s="39"/>
      <c r="I135" s="129"/>
      <c r="J135" s="39"/>
      <c r="K135" s="39"/>
      <c r="L135" s="43"/>
      <c r="M135" s="225"/>
      <c r="N135" s="226"/>
      <c r="O135" s="83"/>
      <c r="P135" s="83"/>
      <c r="Q135" s="83"/>
      <c r="R135" s="83"/>
      <c r="S135" s="83"/>
      <c r="T135" s="84"/>
      <c r="U135" s="37"/>
      <c r="V135" s="37"/>
      <c r="W135" s="37"/>
      <c r="X135" s="37"/>
      <c r="Y135" s="37"/>
      <c r="Z135" s="37"/>
      <c r="AA135" s="37"/>
      <c r="AB135" s="37"/>
      <c r="AC135" s="37"/>
      <c r="AD135" s="37"/>
      <c r="AE135" s="37"/>
      <c r="AT135" s="16" t="s">
        <v>153</v>
      </c>
      <c r="AU135" s="16" t="s">
        <v>78</v>
      </c>
    </row>
    <row r="136" s="2" customFormat="1" ht="16.5" customHeight="1">
      <c r="A136" s="37"/>
      <c r="B136" s="38"/>
      <c r="C136" s="210" t="s">
        <v>188</v>
      </c>
      <c r="D136" s="210" t="s">
        <v>146</v>
      </c>
      <c r="E136" s="211" t="s">
        <v>189</v>
      </c>
      <c r="F136" s="212" t="s">
        <v>190</v>
      </c>
      <c r="G136" s="213" t="s">
        <v>191</v>
      </c>
      <c r="H136" s="214">
        <v>0.84399999999999997</v>
      </c>
      <c r="I136" s="215"/>
      <c r="J136" s="216">
        <f>ROUND(I136*H136,2)</f>
        <v>0</v>
      </c>
      <c r="K136" s="212" t="s">
        <v>150</v>
      </c>
      <c r="L136" s="43"/>
      <c r="M136" s="217" t="s">
        <v>19</v>
      </c>
      <c r="N136" s="218" t="s">
        <v>42</v>
      </c>
      <c r="O136" s="83"/>
      <c r="P136" s="219">
        <f>O136*H136</f>
        <v>0</v>
      </c>
      <c r="Q136" s="219">
        <v>1.0601700000000001</v>
      </c>
      <c r="R136" s="219">
        <f>Q136*H136</f>
        <v>0.89478347999999996</v>
      </c>
      <c r="S136" s="219">
        <v>0</v>
      </c>
      <c r="T136" s="220">
        <f>S136*H136</f>
        <v>0</v>
      </c>
      <c r="U136" s="37"/>
      <c r="V136" s="37"/>
      <c r="W136" s="37"/>
      <c r="X136" s="37"/>
      <c r="Y136" s="37"/>
      <c r="Z136" s="37"/>
      <c r="AA136" s="37"/>
      <c r="AB136" s="37"/>
      <c r="AC136" s="37"/>
      <c r="AD136" s="37"/>
      <c r="AE136" s="37"/>
      <c r="AR136" s="221" t="s">
        <v>151</v>
      </c>
      <c r="AT136" s="221" t="s">
        <v>146</v>
      </c>
      <c r="AU136" s="221" t="s">
        <v>78</v>
      </c>
      <c r="AY136" s="16" t="s">
        <v>143</v>
      </c>
      <c r="BE136" s="222">
        <f>IF(N136="základní",J136,0)</f>
        <v>0</v>
      </c>
      <c r="BF136" s="222">
        <f>IF(N136="snížená",J136,0)</f>
        <v>0</v>
      </c>
      <c r="BG136" s="222">
        <f>IF(N136="zákl. přenesená",J136,0)</f>
        <v>0</v>
      </c>
      <c r="BH136" s="222">
        <f>IF(N136="sníž. přenesená",J136,0)</f>
        <v>0</v>
      </c>
      <c r="BI136" s="222">
        <f>IF(N136="nulová",J136,0)</f>
        <v>0</v>
      </c>
      <c r="BJ136" s="16" t="s">
        <v>76</v>
      </c>
      <c r="BK136" s="222">
        <f>ROUND(I136*H136,2)</f>
        <v>0</v>
      </c>
      <c r="BL136" s="16" t="s">
        <v>151</v>
      </c>
      <c r="BM136" s="221" t="s">
        <v>192</v>
      </c>
    </row>
    <row r="137" s="2" customFormat="1">
      <c r="A137" s="37"/>
      <c r="B137" s="38"/>
      <c r="C137" s="39"/>
      <c r="D137" s="223" t="s">
        <v>153</v>
      </c>
      <c r="E137" s="39"/>
      <c r="F137" s="224" t="s">
        <v>193</v>
      </c>
      <c r="G137" s="39"/>
      <c r="H137" s="39"/>
      <c r="I137" s="129"/>
      <c r="J137" s="39"/>
      <c r="K137" s="39"/>
      <c r="L137" s="43"/>
      <c r="M137" s="225"/>
      <c r="N137" s="226"/>
      <c r="O137" s="83"/>
      <c r="P137" s="83"/>
      <c r="Q137" s="83"/>
      <c r="R137" s="83"/>
      <c r="S137" s="83"/>
      <c r="T137" s="84"/>
      <c r="U137" s="37"/>
      <c r="V137" s="37"/>
      <c r="W137" s="37"/>
      <c r="X137" s="37"/>
      <c r="Y137" s="37"/>
      <c r="Z137" s="37"/>
      <c r="AA137" s="37"/>
      <c r="AB137" s="37"/>
      <c r="AC137" s="37"/>
      <c r="AD137" s="37"/>
      <c r="AE137" s="37"/>
      <c r="AT137" s="16" t="s">
        <v>153</v>
      </c>
      <c r="AU137" s="16" t="s">
        <v>78</v>
      </c>
    </row>
    <row r="138" s="2" customFormat="1" ht="16.5" customHeight="1">
      <c r="A138" s="37"/>
      <c r="B138" s="38"/>
      <c r="C138" s="210" t="s">
        <v>194</v>
      </c>
      <c r="D138" s="210" t="s">
        <v>146</v>
      </c>
      <c r="E138" s="211" t="s">
        <v>195</v>
      </c>
      <c r="F138" s="212" t="s">
        <v>196</v>
      </c>
      <c r="G138" s="213" t="s">
        <v>162</v>
      </c>
      <c r="H138" s="214">
        <v>0.14699999999999999</v>
      </c>
      <c r="I138" s="215"/>
      <c r="J138" s="216">
        <f>ROUND(I138*H138,2)</f>
        <v>0</v>
      </c>
      <c r="K138" s="212" t="s">
        <v>150</v>
      </c>
      <c r="L138" s="43"/>
      <c r="M138" s="217" t="s">
        <v>19</v>
      </c>
      <c r="N138" s="218" t="s">
        <v>42</v>
      </c>
      <c r="O138" s="83"/>
      <c r="P138" s="219">
        <f>O138*H138</f>
        <v>0</v>
      </c>
      <c r="Q138" s="219">
        <v>2.2563399999999998</v>
      </c>
      <c r="R138" s="219">
        <f>Q138*H138</f>
        <v>0.33168197999999993</v>
      </c>
      <c r="S138" s="219">
        <v>0</v>
      </c>
      <c r="T138" s="220">
        <f>S138*H138</f>
        <v>0</v>
      </c>
      <c r="U138" s="37"/>
      <c r="V138" s="37"/>
      <c r="W138" s="37"/>
      <c r="X138" s="37"/>
      <c r="Y138" s="37"/>
      <c r="Z138" s="37"/>
      <c r="AA138" s="37"/>
      <c r="AB138" s="37"/>
      <c r="AC138" s="37"/>
      <c r="AD138" s="37"/>
      <c r="AE138" s="37"/>
      <c r="AR138" s="221" t="s">
        <v>151</v>
      </c>
      <c r="AT138" s="221" t="s">
        <v>146</v>
      </c>
      <c r="AU138" s="221" t="s">
        <v>78</v>
      </c>
      <c r="AY138" s="16" t="s">
        <v>143</v>
      </c>
      <c r="BE138" s="222">
        <f>IF(N138="základní",J138,0)</f>
        <v>0</v>
      </c>
      <c r="BF138" s="222">
        <f>IF(N138="snížená",J138,0)</f>
        <v>0</v>
      </c>
      <c r="BG138" s="222">
        <f>IF(N138="zákl. přenesená",J138,0)</f>
        <v>0</v>
      </c>
      <c r="BH138" s="222">
        <f>IF(N138="sníž. přenesená",J138,0)</f>
        <v>0</v>
      </c>
      <c r="BI138" s="222">
        <f>IF(N138="nulová",J138,0)</f>
        <v>0</v>
      </c>
      <c r="BJ138" s="16" t="s">
        <v>76</v>
      </c>
      <c r="BK138" s="222">
        <f>ROUND(I138*H138,2)</f>
        <v>0</v>
      </c>
      <c r="BL138" s="16" t="s">
        <v>151</v>
      </c>
      <c r="BM138" s="221" t="s">
        <v>197</v>
      </c>
    </row>
    <row r="139" s="2" customFormat="1">
      <c r="A139" s="37"/>
      <c r="B139" s="38"/>
      <c r="C139" s="39"/>
      <c r="D139" s="223" t="s">
        <v>153</v>
      </c>
      <c r="E139" s="39"/>
      <c r="F139" s="224" t="s">
        <v>177</v>
      </c>
      <c r="G139" s="39"/>
      <c r="H139" s="39"/>
      <c r="I139" s="129"/>
      <c r="J139" s="39"/>
      <c r="K139" s="39"/>
      <c r="L139" s="43"/>
      <c r="M139" s="225"/>
      <c r="N139" s="226"/>
      <c r="O139" s="83"/>
      <c r="P139" s="83"/>
      <c r="Q139" s="83"/>
      <c r="R139" s="83"/>
      <c r="S139" s="83"/>
      <c r="T139" s="84"/>
      <c r="U139" s="37"/>
      <c r="V139" s="37"/>
      <c r="W139" s="37"/>
      <c r="X139" s="37"/>
      <c r="Y139" s="37"/>
      <c r="Z139" s="37"/>
      <c r="AA139" s="37"/>
      <c r="AB139" s="37"/>
      <c r="AC139" s="37"/>
      <c r="AD139" s="37"/>
      <c r="AE139" s="37"/>
      <c r="AT139" s="16" t="s">
        <v>153</v>
      </c>
      <c r="AU139" s="16" t="s">
        <v>78</v>
      </c>
    </row>
    <row r="140" s="2" customFormat="1">
      <c r="A140" s="37"/>
      <c r="B140" s="38"/>
      <c r="C140" s="39"/>
      <c r="D140" s="223" t="s">
        <v>170</v>
      </c>
      <c r="E140" s="39"/>
      <c r="F140" s="224" t="s">
        <v>198</v>
      </c>
      <c r="G140" s="39"/>
      <c r="H140" s="39"/>
      <c r="I140" s="129"/>
      <c r="J140" s="39"/>
      <c r="K140" s="39"/>
      <c r="L140" s="43"/>
      <c r="M140" s="225"/>
      <c r="N140" s="226"/>
      <c r="O140" s="83"/>
      <c r="P140" s="83"/>
      <c r="Q140" s="83"/>
      <c r="R140" s="83"/>
      <c r="S140" s="83"/>
      <c r="T140" s="84"/>
      <c r="U140" s="37"/>
      <c r="V140" s="37"/>
      <c r="W140" s="37"/>
      <c r="X140" s="37"/>
      <c r="Y140" s="37"/>
      <c r="Z140" s="37"/>
      <c r="AA140" s="37"/>
      <c r="AB140" s="37"/>
      <c r="AC140" s="37"/>
      <c r="AD140" s="37"/>
      <c r="AE140" s="37"/>
      <c r="AT140" s="16" t="s">
        <v>170</v>
      </c>
      <c r="AU140" s="16" t="s">
        <v>78</v>
      </c>
    </row>
    <row r="141" s="12" customFormat="1" ht="22.8" customHeight="1">
      <c r="A141" s="12"/>
      <c r="B141" s="194"/>
      <c r="C141" s="195"/>
      <c r="D141" s="196" t="s">
        <v>70</v>
      </c>
      <c r="E141" s="208" t="s">
        <v>199</v>
      </c>
      <c r="F141" s="208" t="s">
        <v>200</v>
      </c>
      <c r="G141" s="195"/>
      <c r="H141" s="195"/>
      <c r="I141" s="198"/>
      <c r="J141" s="209">
        <f>BK141</f>
        <v>0</v>
      </c>
      <c r="K141" s="195"/>
      <c r="L141" s="200"/>
      <c r="M141" s="201"/>
      <c r="N141" s="202"/>
      <c r="O141" s="202"/>
      <c r="P141" s="203">
        <f>SUM(P142:P157)</f>
        <v>0</v>
      </c>
      <c r="Q141" s="202"/>
      <c r="R141" s="203">
        <f>SUM(R142:R157)</f>
        <v>44.203556719999995</v>
      </c>
      <c r="S141" s="202"/>
      <c r="T141" s="204">
        <f>SUM(T142:T157)</f>
        <v>0</v>
      </c>
      <c r="U141" s="12"/>
      <c r="V141" s="12"/>
      <c r="W141" s="12"/>
      <c r="X141" s="12"/>
      <c r="Y141" s="12"/>
      <c r="Z141" s="12"/>
      <c r="AA141" s="12"/>
      <c r="AB141" s="12"/>
      <c r="AC141" s="12"/>
      <c r="AD141" s="12"/>
      <c r="AE141" s="12"/>
      <c r="AR141" s="205" t="s">
        <v>76</v>
      </c>
      <c r="AT141" s="206" t="s">
        <v>70</v>
      </c>
      <c r="AU141" s="206" t="s">
        <v>76</v>
      </c>
      <c r="AY141" s="205" t="s">
        <v>143</v>
      </c>
      <c r="BK141" s="207">
        <f>SUM(BK142:BK157)</f>
        <v>0</v>
      </c>
    </row>
    <row r="142" s="2" customFormat="1" ht="16.5" customHeight="1">
      <c r="A142" s="37"/>
      <c r="B142" s="38"/>
      <c r="C142" s="210" t="s">
        <v>201</v>
      </c>
      <c r="D142" s="210" t="s">
        <v>146</v>
      </c>
      <c r="E142" s="211" t="s">
        <v>202</v>
      </c>
      <c r="F142" s="212" t="s">
        <v>203</v>
      </c>
      <c r="G142" s="213" t="s">
        <v>162</v>
      </c>
      <c r="H142" s="214">
        <v>0.81000000000000005</v>
      </c>
      <c r="I142" s="215"/>
      <c r="J142" s="216">
        <f>ROUND(I142*H142,2)</f>
        <v>0</v>
      </c>
      <c r="K142" s="212" t="s">
        <v>150</v>
      </c>
      <c r="L142" s="43"/>
      <c r="M142" s="217" t="s">
        <v>19</v>
      </c>
      <c r="N142" s="218" t="s">
        <v>42</v>
      </c>
      <c r="O142" s="83"/>
      <c r="P142" s="219">
        <f>O142*H142</f>
        <v>0</v>
      </c>
      <c r="Q142" s="219">
        <v>1.78636</v>
      </c>
      <c r="R142" s="219">
        <f>Q142*H142</f>
        <v>1.4469516</v>
      </c>
      <c r="S142" s="219">
        <v>0</v>
      </c>
      <c r="T142" s="220">
        <f>S142*H142</f>
        <v>0</v>
      </c>
      <c r="U142" s="37"/>
      <c r="V142" s="37"/>
      <c r="W142" s="37"/>
      <c r="X142" s="37"/>
      <c r="Y142" s="37"/>
      <c r="Z142" s="37"/>
      <c r="AA142" s="37"/>
      <c r="AB142" s="37"/>
      <c r="AC142" s="37"/>
      <c r="AD142" s="37"/>
      <c r="AE142" s="37"/>
      <c r="AR142" s="221" t="s">
        <v>151</v>
      </c>
      <c r="AT142" s="221" t="s">
        <v>146</v>
      </c>
      <c r="AU142" s="221" t="s">
        <v>78</v>
      </c>
      <c r="AY142" s="16" t="s">
        <v>143</v>
      </c>
      <c r="BE142" s="222">
        <f>IF(N142="základní",J142,0)</f>
        <v>0</v>
      </c>
      <c r="BF142" s="222">
        <f>IF(N142="snížená",J142,0)</f>
        <v>0</v>
      </c>
      <c r="BG142" s="222">
        <f>IF(N142="zákl. přenesená",J142,0)</f>
        <v>0</v>
      </c>
      <c r="BH142" s="222">
        <f>IF(N142="sníž. přenesená",J142,0)</f>
        <v>0</v>
      </c>
      <c r="BI142" s="222">
        <f>IF(N142="nulová",J142,0)</f>
        <v>0</v>
      </c>
      <c r="BJ142" s="16" t="s">
        <v>76</v>
      </c>
      <c r="BK142" s="222">
        <f>ROUND(I142*H142,2)</f>
        <v>0</v>
      </c>
      <c r="BL142" s="16" t="s">
        <v>151</v>
      </c>
      <c r="BM142" s="221" t="s">
        <v>204</v>
      </c>
    </row>
    <row r="143" s="2" customFormat="1">
      <c r="A143" s="37"/>
      <c r="B143" s="38"/>
      <c r="C143" s="39"/>
      <c r="D143" s="223" t="s">
        <v>153</v>
      </c>
      <c r="E143" s="39"/>
      <c r="F143" s="224" t="s">
        <v>205</v>
      </c>
      <c r="G143" s="39"/>
      <c r="H143" s="39"/>
      <c r="I143" s="129"/>
      <c r="J143" s="39"/>
      <c r="K143" s="39"/>
      <c r="L143" s="43"/>
      <c r="M143" s="225"/>
      <c r="N143" s="226"/>
      <c r="O143" s="83"/>
      <c r="P143" s="83"/>
      <c r="Q143" s="83"/>
      <c r="R143" s="83"/>
      <c r="S143" s="83"/>
      <c r="T143" s="84"/>
      <c r="U143" s="37"/>
      <c r="V143" s="37"/>
      <c r="W143" s="37"/>
      <c r="X143" s="37"/>
      <c r="Y143" s="37"/>
      <c r="Z143" s="37"/>
      <c r="AA143" s="37"/>
      <c r="AB143" s="37"/>
      <c r="AC143" s="37"/>
      <c r="AD143" s="37"/>
      <c r="AE143" s="37"/>
      <c r="AT143" s="16" t="s">
        <v>153</v>
      </c>
      <c r="AU143" s="16" t="s">
        <v>78</v>
      </c>
    </row>
    <row r="144" s="2" customFormat="1" ht="16.5" customHeight="1">
      <c r="A144" s="37"/>
      <c r="B144" s="38"/>
      <c r="C144" s="210" t="s">
        <v>206</v>
      </c>
      <c r="D144" s="210" t="s">
        <v>146</v>
      </c>
      <c r="E144" s="211" t="s">
        <v>207</v>
      </c>
      <c r="F144" s="212" t="s">
        <v>208</v>
      </c>
      <c r="G144" s="213" t="s">
        <v>181</v>
      </c>
      <c r="H144" s="214">
        <v>136.80000000000001</v>
      </c>
      <c r="I144" s="215"/>
      <c r="J144" s="216">
        <f>ROUND(I144*H144,2)</f>
        <v>0</v>
      </c>
      <c r="K144" s="212" t="s">
        <v>19</v>
      </c>
      <c r="L144" s="43"/>
      <c r="M144" s="217" t="s">
        <v>19</v>
      </c>
      <c r="N144" s="218" t="s">
        <v>42</v>
      </c>
      <c r="O144" s="83"/>
      <c r="P144" s="219">
        <f>O144*H144</f>
        <v>0</v>
      </c>
      <c r="Q144" s="219">
        <v>0.25933</v>
      </c>
      <c r="R144" s="219">
        <f>Q144*H144</f>
        <v>35.476344000000005</v>
      </c>
      <c r="S144" s="219">
        <v>0</v>
      </c>
      <c r="T144" s="220">
        <f>S144*H144</f>
        <v>0</v>
      </c>
      <c r="U144" s="37"/>
      <c r="V144" s="37"/>
      <c r="W144" s="37"/>
      <c r="X144" s="37"/>
      <c r="Y144" s="37"/>
      <c r="Z144" s="37"/>
      <c r="AA144" s="37"/>
      <c r="AB144" s="37"/>
      <c r="AC144" s="37"/>
      <c r="AD144" s="37"/>
      <c r="AE144" s="37"/>
      <c r="AR144" s="221" t="s">
        <v>151</v>
      </c>
      <c r="AT144" s="221" t="s">
        <v>146</v>
      </c>
      <c r="AU144" s="221" t="s">
        <v>78</v>
      </c>
      <c r="AY144" s="16" t="s">
        <v>143</v>
      </c>
      <c r="BE144" s="222">
        <f>IF(N144="základní",J144,0)</f>
        <v>0</v>
      </c>
      <c r="BF144" s="222">
        <f>IF(N144="snížená",J144,0)</f>
        <v>0</v>
      </c>
      <c r="BG144" s="222">
        <f>IF(N144="zákl. přenesená",J144,0)</f>
        <v>0</v>
      </c>
      <c r="BH144" s="222">
        <f>IF(N144="sníž. přenesená",J144,0)</f>
        <v>0</v>
      </c>
      <c r="BI144" s="222">
        <f>IF(N144="nulová",J144,0)</f>
        <v>0</v>
      </c>
      <c r="BJ144" s="16" t="s">
        <v>76</v>
      </c>
      <c r="BK144" s="222">
        <f>ROUND(I144*H144,2)</f>
        <v>0</v>
      </c>
      <c r="BL144" s="16" t="s">
        <v>151</v>
      </c>
      <c r="BM144" s="221" t="s">
        <v>209</v>
      </c>
    </row>
    <row r="145" s="2" customFormat="1">
      <c r="A145" s="37"/>
      <c r="B145" s="38"/>
      <c r="C145" s="39"/>
      <c r="D145" s="223" t="s">
        <v>153</v>
      </c>
      <c r="E145" s="39"/>
      <c r="F145" s="224" t="s">
        <v>210</v>
      </c>
      <c r="G145" s="39"/>
      <c r="H145" s="39"/>
      <c r="I145" s="129"/>
      <c r="J145" s="39"/>
      <c r="K145" s="39"/>
      <c r="L145" s="43"/>
      <c r="M145" s="225"/>
      <c r="N145" s="226"/>
      <c r="O145" s="83"/>
      <c r="P145" s="83"/>
      <c r="Q145" s="83"/>
      <c r="R145" s="83"/>
      <c r="S145" s="83"/>
      <c r="T145" s="84"/>
      <c r="U145" s="37"/>
      <c r="V145" s="37"/>
      <c r="W145" s="37"/>
      <c r="X145" s="37"/>
      <c r="Y145" s="37"/>
      <c r="Z145" s="37"/>
      <c r="AA145" s="37"/>
      <c r="AB145" s="37"/>
      <c r="AC145" s="37"/>
      <c r="AD145" s="37"/>
      <c r="AE145" s="37"/>
      <c r="AT145" s="16" t="s">
        <v>153</v>
      </c>
      <c r="AU145" s="16" t="s">
        <v>78</v>
      </c>
    </row>
    <row r="146" s="2" customFormat="1" ht="16.5" customHeight="1">
      <c r="A146" s="37"/>
      <c r="B146" s="38"/>
      <c r="C146" s="210" t="s">
        <v>211</v>
      </c>
      <c r="D146" s="210" t="s">
        <v>146</v>
      </c>
      <c r="E146" s="211" t="s">
        <v>212</v>
      </c>
      <c r="F146" s="212" t="s">
        <v>213</v>
      </c>
      <c r="G146" s="213" t="s">
        <v>214</v>
      </c>
      <c r="H146" s="214">
        <v>3</v>
      </c>
      <c r="I146" s="215"/>
      <c r="J146" s="216">
        <f>ROUND(I146*H146,2)</f>
        <v>0</v>
      </c>
      <c r="K146" s="212" t="s">
        <v>19</v>
      </c>
      <c r="L146" s="43"/>
      <c r="M146" s="217" t="s">
        <v>19</v>
      </c>
      <c r="N146" s="218" t="s">
        <v>42</v>
      </c>
      <c r="O146" s="83"/>
      <c r="P146" s="219">
        <f>O146*H146</f>
        <v>0</v>
      </c>
      <c r="Q146" s="219">
        <v>0.022780000000000002</v>
      </c>
      <c r="R146" s="219">
        <f>Q146*H146</f>
        <v>0.068340000000000012</v>
      </c>
      <c r="S146" s="219">
        <v>0</v>
      </c>
      <c r="T146" s="220">
        <f>S146*H146</f>
        <v>0</v>
      </c>
      <c r="U146" s="37"/>
      <c r="V146" s="37"/>
      <c r="W146" s="37"/>
      <c r="X146" s="37"/>
      <c r="Y146" s="37"/>
      <c r="Z146" s="37"/>
      <c r="AA146" s="37"/>
      <c r="AB146" s="37"/>
      <c r="AC146" s="37"/>
      <c r="AD146" s="37"/>
      <c r="AE146" s="37"/>
      <c r="AR146" s="221" t="s">
        <v>151</v>
      </c>
      <c r="AT146" s="221" t="s">
        <v>146</v>
      </c>
      <c r="AU146" s="221" t="s">
        <v>78</v>
      </c>
      <c r="AY146" s="16" t="s">
        <v>143</v>
      </c>
      <c r="BE146" s="222">
        <f>IF(N146="základní",J146,0)</f>
        <v>0</v>
      </c>
      <c r="BF146" s="222">
        <f>IF(N146="snížená",J146,0)</f>
        <v>0</v>
      </c>
      <c r="BG146" s="222">
        <f>IF(N146="zákl. přenesená",J146,0)</f>
        <v>0</v>
      </c>
      <c r="BH146" s="222">
        <f>IF(N146="sníž. přenesená",J146,0)</f>
        <v>0</v>
      </c>
      <c r="BI146" s="222">
        <f>IF(N146="nulová",J146,0)</f>
        <v>0</v>
      </c>
      <c r="BJ146" s="16" t="s">
        <v>76</v>
      </c>
      <c r="BK146" s="222">
        <f>ROUND(I146*H146,2)</f>
        <v>0</v>
      </c>
      <c r="BL146" s="16" t="s">
        <v>151</v>
      </c>
      <c r="BM146" s="221" t="s">
        <v>215</v>
      </c>
    </row>
    <row r="147" s="2" customFormat="1">
      <c r="A147" s="37"/>
      <c r="B147" s="38"/>
      <c r="C147" s="39"/>
      <c r="D147" s="223" t="s">
        <v>153</v>
      </c>
      <c r="E147" s="39"/>
      <c r="F147" s="224" t="s">
        <v>216</v>
      </c>
      <c r="G147" s="39"/>
      <c r="H147" s="39"/>
      <c r="I147" s="129"/>
      <c r="J147" s="39"/>
      <c r="K147" s="39"/>
      <c r="L147" s="43"/>
      <c r="M147" s="225"/>
      <c r="N147" s="226"/>
      <c r="O147" s="83"/>
      <c r="P147" s="83"/>
      <c r="Q147" s="83"/>
      <c r="R147" s="83"/>
      <c r="S147" s="83"/>
      <c r="T147" s="84"/>
      <c r="U147" s="37"/>
      <c r="V147" s="37"/>
      <c r="W147" s="37"/>
      <c r="X147" s="37"/>
      <c r="Y147" s="37"/>
      <c r="Z147" s="37"/>
      <c r="AA147" s="37"/>
      <c r="AB147" s="37"/>
      <c r="AC147" s="37"/>
      <c r="AD147" s="37"/>
      <c r="AE147" s="37"/>
      <c r="AT147" s="16" t="s">
        <v>153</v>
      </c>
      <c r="AU147" s="16" t="s">
        <v>78</v>
      </c>
    </row>
    <row r="148" s="2" customFormat="1" ht="16.5" customHeight="1">
      <c r="A148" s="37"/>
      <c r="B148" s="38"/>
      <c r="C148" s="210" t="s">
        <v>217</v>
      </c>
      <c r="D148" s="210" t="s">
        <v>146</v>
      </c>
      <c r="E148" s="211" t="s">
        <v>218</v>
      </c>
      <c r="F148" s="212" t="s">
        <v>219</v>
      </c>
      <c r="G148" s="213" t="s">
        <v>214</v>
      </c>
      <c r="H148" s="214">
        <v>9</v>
      </c>
      <c r="I148" s="215"/>
      <c r="J148" s="216">
        <f>ROUND(I148*H148,2)</f>
        <v>0</v>
      </c>
      <c r="K148" s="212" t="s">
        <v>19</v>
      </c>
      <c r="L148" s="43"/>
      <c r="M148" s="217" t="s">
        <v>19</v>
      </c>
      <c r="N148" s="218" t="s">
        <v>42</v>
      </c>
      <c r="O148" s="83"/>
      <c r="P148" s="219">
        <f>O148*H148</f>
        <v>0</v>
      </c>
      <c r="Q148" s="219">
        <v>0.054550000000000001</v>
      </c>
      <c r="R148" s="219">
        <f>Q148*H148</f>
        <v>0.49095</v>
      </c>
      <c r="S148" s="219">
        <v>0</v>
      </c>
      <c r="T148" s="220">
        <f>S148*H148</f>
        <v>0</v>
      </c>
      <c r="U148" s="37"/>
      <c r="V148" s="37"/>
      <c r="W148" s="37"/>
      <c r="X148" s="37"/>
      <c r="Y148" s="37"/>
      <c r="Z148" s="37"/>
      <c r="AA148" s="37"/>
      <c r="AB148" s="37"/>
      <c r="AC148" s="37"/>
      <c r="AD148" s="37"/>
      <c r="AE148" s="37"/>
      <c r="AR148" s="221" t="s">
        <v>151</v>
      </c>
      <c r="AT148" s="221" t="s">
        <v>146</v>
      </c>
      <c r="AU148" s="221" t="s">
        <v>78</v>
      </c>
      <c r="AY148" s="16" t="s">
        <v>143</v>
      </c>
      <c r="BE148" s="222">
        <f>IF(N148="základní",J148,0)</f>
        <v>0</v>
      </c>
      <c r="BF148" s="222">
        <f>IF(N148="snížená",J148,0)</f>
        <v>0</v>
      </c>
      <c r="BG148" s="222">
        <f>IF(N148="zákl. přenesená",J148,0)</f>
        <v>0</v>
      </c>
      <c r="BH148" s="222">
        <f>IF(N148="sníž. přenesená",J148,0)</f>
        <v>0</v>
      </c>
      <c r="BI148" s="222">
        <f>IF(N148="nulová",J148,0)</f>
        <v>0</v>
      </c>
      <c r="BJ148" s="16" t="s">
        <v>76</v>
      </c>
      <c r="BK148" s="222">
        <f>ROUND(I148*H148,2)</f>
        <v>0</v>
      </c>
      <c r="BL148" s="16" t="s">
        <v>151</v>
      </c>
      <c r="BM148" s="221" t="s">
        <v>220</v>
      </c>
    </row>
    <row r="149" s="2" customFormat="1">
      <c r="A149" s="37"/>
      <c r="B149" s="38"/>
      <c r="C149" s="39"/>
      <c r="D149" s="223" t="s">
        <v>153</v>
      </c>
      <c r="E149" s="39"/>
      <c r="F149" s="224" t="s">
        <v>216</v>
      </c>
      <c r="G149" s="39"/>
      <c r="H149" s="39"/>
      <c r="I149" s="129"/>
      <c r="J149" s="39"/>
      <c r="K149" s="39"/>
      <c r="L149" s="43"/>
      <c r="M149" s="225"/>
      <c r="N149" s="226"/>
      <c r="O149" s="83"/>
      <c r="P149" s="83"/>
      <c r="Q149" s="83"/>
      <c r="R149" s="83"/>
      <c r="S149" s="83"/>
      <c r="T149" s="84"/>
      <c r="U149" s="37"/>
      <c r="V149" s="37"/>
      <c r="W149" s="37"/>
      <c r="X149" s="37"/>
      <c r="Y149" s="37"/>
      <c r="Z149" s="37"/>
      <c r="AA149" s="37"/>
      <c r="AB149" s="37"/>
      <c r="AC149" s="37"/>
      <c r="AD149" s="37"/>
      <c r="AE149" s="37"/>
      <c r="AT149" s="16" t="s">
        <v>153</v>
      </c>
      <c r="AU149" s="16" t="s">
        <v>78</v>
      </c>
    </row>
    <row r="150" s="2" customFormat="1" ht="16.5" customHeight="1">
      <c r="A150" s="37"/>
      <c r="B150" s="38"/>
      <c r="C150" s="210" t="s">
        <v>221</v>
      </c>
      <c r="D150" s="210" t="s">
        <v>146</v>
      </c>
      <c r="E150" s="211" t="s">
        <v>222</v>
      </c>
      <c r="F150" s="212" t="s">
        <v>223</v>
      </c>
      <c r="G150" s="213" t="s">
        <v>191</v>
      </c>
      <c r="H150" s="214">
        <v>0.19900000000000001</v>
      </c>
      <c r="I150" s="215"/>
      <c r="J150" s="216">
        <f>ROUND(I150*H150,2)</f>
        <v>0</v>
      </c>
      <c r="K150" s="212" t="s">
        <v>150</v>
      </c>
      <c r="L150" s="43"/>
      <c r="M150" s="217" t="s">
        <v>19</v>
      </c>
      <c r="N150" s="218" t="s">
        <v>42</v>
      </c>
      <c r="O150" s="83"/>
      <c r="P150" s="219">
        <f>O150*H150</f>
        <v>0</v>
      </c>
      <c r="Q150" s="219">
        <v>1.04528</v>
      </c>
      <c r="R150" s="219">
        <f>Q150*H150</f>
        <v>0.20801072000000001</v>
      </c>
      <c r="S150" s="219">
        <v>0</v>
      </c>
      <c r="T150" s="220">
        <f>S150*H150</f>
        <v>0</v>
      </c>
      <c r="U150" s="37"/>
      <c r="V150" s="37"/>
      <c r="W150" s="37"/>
      <c r="X150" s="37"/>
      <c r="Y150" s="37"/>
      <c r="Z150" s="37"/>
      <c r="AA150" s="37"/>
      <c r="AB150" s="37"/>
      <c r="AC150" s="37"/>
      <c r="AD150" s="37"/>
      <c r="AE150" s="37"/>
      <c r="AR150" s="221" t="s">
        <v>151</v>
      </c>
      <c r="AT150" s="221" t="s">
        <v>146</v>
      </c>
      <c r="AU150" s="221" t="s">
        <v>78</v>
      </c>
      <c r="AY150" s="16" t="s">
        <v>143</v>
      </c>
      <c r="BE150" s="222">
        <f>IF(N150="základní",J150,0)</f>
        <v>0</v>
      </c>
      <c r="BF150" s="222">
        <f>IF(N150="snížená",J150,0)</f>
        <v>0</v>
      </c>
      <c r="BG150" s="222">
        <f>IF(N150="zákl. přenesená",J150,0)</f>
        <v>0</v>
      </c>
      <c r="BH150" s="222">
        <f>IF(N150="sníž. přenesená",J150,0)</f>
        <v>0</v>
      </c>
      <c r="BI150" s="222">
        <f>IF(N150="nulová",J150,0)</f>
        <v>0</v>
      </c>
      <c r="BJ150" s="16" t="s">
        <v>76</v>
      </c>
      <c r="BK150" s="222">
        <f>ROUND(I150*H150,2)</f>
        <v>0</v>
      </c>
      <c r="BL150" s="16" t="s">
        <v>151</v>
      </c>
      <c r="BM150" s="221" t="s">
        <v>224</v>
      </c>
    </row>
    <row r="151" s="2" customFormat="1">
      <c r="A151" s="37"/>
      <c r="B151" s="38"/>
      <c r="C151" s="39"/>
      <c r="D151" s="223" t="s">
        <v>170</v>
      </c>
      <c r="E151" s="39"/>
      <c r="F151" s="224" t="s">
        <v>225</v>
      </c>
      <c r="G151" s="39"/>
      <c r="H151" s="39"/>
      <c r="I151" s="129"/>
      <c r="J151" s="39"/>
      <c r="K151" s="39"/>
      <c r="L151" s="43"/>
      <c r="M151" s="225"/>
      <c r="N151" s="226"/>
      <c r="O151" s="83"/>
      <c r="P151" s="83"/>
      <c r="Q151" s="83"/>
      <c r="R151" s="83"/>
      <c r="S151" s="83"/>
      <c r="T151" s="84"/>
      <c r="U151" s="37"/>
      <c r="V151" s="37"/>
      <c r="W151" s="37"/>
      <c r="X151" s="37"/>
      <c r="Y151" s="37"/>
      <c r="Z151" s="37"/>
      <c r="AA151" s="37"/>
      <c r="AB151" s="37"/>
      <c r="AC151" s="37"/>
      <c r="AD151" s="37"/>
      <c r="AE151" s="37"/>
      <c r="AT151" s="16" t="s">
        <v>170</v>
      </c>
      <c r="AU151" s="16" t="s">
        <v>78</v>
      </c>
    </row>
    <row r="152" s="2" customFormat="1" ht="16.5" customHeight="1">
      <c r="A152" s="37"/>
      <c r="B152" s="38"/>
      <c r="C152" s="210" t="s">
        <v>226</v>
      </c>
      <c r="D152" s="210" t="s">
        <v>146</v>
      </c>
      <c r="E152" s="211" t="s">
        <v>227</v>
      </c>
      <c r="F152" s="212" t="s">
        <v>228</v>
      </c>
      <c r="G152" s="213" t="s">
        <v>149</v>
      </c>
      <c r="H152" s="214">
        <v>4.5</v>
      </c>
      <c r="I152" s="215"/>
      <c r="J152" s="216">
        <f>ROUND(I152*H152,2)</f>
        <v>0</v>
      </c>
      <c r="K152" s="212" t="s">
        <v>150</v>
      </c>
      <c r="L152" s="43"/>
      <c r="M152" s="217" t="s">
        <v>19</v>
      </c>
      <c r="N152" s="218" t="s">
        <v>42</v>
      </c>
      <c r="O152" s="83"/>
      <c r="P152" s="219">
        <f>O152*H152</f>
        <v>0</v>
      </c>
      <c r="Q152" s="219">
        <v>0.00075000000000000002</v>
      </c>
      <c r="R152" s="219">
        <f>Q152*H152</f>
        <v>0.003375</v>
      </c>
      <c r="S152" s="219">
        <v>0</v>
      </c>
      <c r="T152" s="220">
        <f>S152*H152</f>
        <v>0</v>
      </c>
      <c r="U152" s="37"/>
      <c r="V152" s="37"/>
      <c r="W152" s="37"/>
      <c r="X152" s="37"/>
      <c r="Y152" s="37"/>
      <c r="Z152" s="37"/>
      <c r="AA152" s="37"/>
      <c r="AB152" s="37"/>
      <c r="AC152" s="37"/>
      <c r="AD152" s="37"/>
      <c r="AE152" s="37"/>
      <c r="AR152" s="221" t="s">
        <v>151</v>
      </c>
      <c r="AT152" s="221" t="s">
        <v>146</v>
      </c>
      <c r="AU152" s="221" t="s">
        <v>78</v>
      </c>
      <c r="AY152" s="16" t="s">
        <v>143</v>
      </c>
      <c r="BE152" s="222">
        <f>IF(N152="základní",J152,0)</f>
        <v>0</v>
      </c>
      <c r="BF152" s="222">
        <f>IF(N152="snížená",J152,0)</f>
        <v>0</v>
      </c>
      <c r="BG152" s="222">
        <f>IF(N152="zákl. přenesená",J152,0)</f>
        <v>0</v>
      </c>
      <c r="BH152" s="222">
        <f>IF(N152="sníž. přenesená",J152,0)</f>
        <v>0</v>
      </c>
      <c r="BI152" s="222">
        <f>IF(N152="nulová",J152,0)</f>
        <v>0</v>
      </c>
      <c r="BJ152" s="16" t="s">
        <v>76</v>
      </c>
      <c r="BK152" s="222">
        <f>ROUND(I152*H152,2)</f>
        <v>0</v>
      </c>
      <c r="BL152" s="16" t="s">
        <v>151</v>
      </c>
      <c r="BM152" s="221" t="s">
        <v>229</v>
      </c>
    </row>
    <row r="153" s="2" customFormat="1" ht="21.75" customHeight="1">
      <c r="A153" s="37"/>
      <c r="B153" s="38"/>
      <c r="C153" s="210" t="s">
        <v>230</v>
      </c>
      <c r="D153" s="210" t="s">
        <v>146</v>
      </c>
      <c r="E153" s="211" t="s">
        <v>231</v>
      </c>
      <c r="F153" s="212" t="s">
        <v>232</v>
      </c>
      <c r="G153" s="213" t="s">
        <v>149</v>
      </c>
      <c r="H153" s="214">
        <v>0.5</v>
      </c>
      <c r="I153" s="215"/>
      <c r="J153" s="216">
        <f>ROUND(I153*H153,2)</f>
        <v>0</v>
      </c>
      <c r="K153" s="212" t="s">
        <v>150</v>
      </c>
      <c r="L153" s="43"/>
      <c r="M153" s="217" t="s">
        <v>19</v>
      </c>
      <c r="N153" s="218" t="s">
        <v>42</v>
      </c>
      <c r="O153" s="83"/>
      <c r="P153" s="219">
        <f>O153*H153</f>
        <v>0</v>
      </c>
      <c r="Q153" s="219">
        <v>0.0018600000000000001</v>
      </c>
      <c r="R153" s="219">
        <f>Q153*H153</f>
        <v>0.00093000000000000005</v>
      </c>
      <c r="S153" s="219">
        <v>0</v>
      </c>
      <c r="T153" s="220">
        <f>S153*H153</f>
        <v>0</v>
      </c>
      <c r="U153" s="37"/>
      <c r="V153" s="37"/>
      <c r="W153" s="37"/>
      <c r="X153" s="37"/>
      <c r="Y153" s="37"/>
      <c r="Z153" s="37"/>
      <c r="AA153" s="37"/>
      <c r="AB153" s="37"/>
      <c r="AC153" s="37"/>
      <c r="AD153" s="37"/>
      <c r="AE153" s="37"/>
      <c r="AR153" s="221" t="s">
        <v>151</v>
      </c>
      <c r="AT153" s="221" t="s">
        <v>146</v>
      </c>
      <c r="AU153" s="221" t="s">
        <v>78</v>
      </c>
      <c r="AY153" s="16" t="s">
        <v>143</v>
      </c>
      <c r="BE153" s="222">
        <f>IF(N153="základní",J153,0)</f>
        <v>0</v>
      </c>
      <c r="BF153" s="222">
        <f>IF(N153="snížená",J153,0)</f>
        <v>0</v>
      </c>
      <c r="BG153" s="222">
        <f>IF(N153="zákl. přenesená",J153,0)</f>
        <v>0</v>
      </c>
      <c r="BH153" s="222">
        <f>IF(N153="sníž. přenesená",J153,0)</f>
        <v>0</v>
      </c>
      <c r="BI153" s="222">
        <f>IF(N153="nulová",J153,0)</f>
        <v>0</v>
      </c>
      <c r="BJ153" s="16" t="s">
        <v>76</v>
      </c>
      <c r="BK153" s="222">
        <f>ROUND(I153*H153,2)</f>
        <v>0</v>
      </c>
      <c r="BL153" s="16" t="s">
        <v>151</v>
      </c>
      <c r="BM153" s="221" t="s">
        <v>233</v>
      </c>
    </row>
    <row r="154" s="2" customFormat="1">
      <c r="A154" s="37"/>
      <c r="B154" s="38"/>
      <c r="C154" s="39"/>
      <c r="D154" s="223" t="s">
        <v>153</v>
      </c>
      <c r="E154" s="39"/>
      <c r="F154" s="224" t="s">
        <v>234</v>
      </c>
      <c r="G154" s="39"/>
      <c r="H154" s="39"/>
      <c r="I154" s="129"/>
      <c r="J154" s="39"/>
      <c r="K154" s="39"/>
      <c r="L154" s="43"/>
      <c r="M154" s="225"/>
      <c r="N154" s="226"/>
      <c r="O154" s="83"/>
      <c r="P154" s="83"/>
      <c r="Q154" s="83"/>
      <c r="R154" s="83"/>
      <c r="S154" s="83"/>
      <c r="T154" s="84"/>
      <c r="U154" s="37"/>
      <c r="V154" s="37"/>
      <c r="W154" s="37"/>
      <c r="X154" s="37"/>
      <c r="Y154" s="37"/>
      <c r="Z154" s="37"/>
      <c r="AA154" s="37"/>
      <c r="AB154" s="37"/>
      <c r="AC154" s="37"/>
      <c r="AD154" s="37"/>
      <c r="AE154" s="37"/>
      <c r="AT154" s="16" t="s">
        <v>153</v>
      </c>
      <c r="AU154" s="16" t="s">
        <v>78</v>
      </c>
    </row>
    <row r="155" s="2" customFormat="1" ht="16.5" customHeight="1">
      <c r="A155" s="37"/>
      <c r="B155" s="38"/>
      <c r="C155" s="210" t="s">
        <v>235</v>
      </c>
      <c r="D155" s="210" t="s">
        <v>146</v>
      </c>
      <c r="E155" s="211" t="s">
        <v>236</v>
      </c>
      <c r="F155" s="212" t="s">
        <v>237</v>
      </c>
      <c r="G155" s="213" t="s">
        <v>181</v>
      </c>
      <c r="H155" s="214">
        <v>70.989999999999995</v>
      </c>
      <c r="I155" s="215"/>
      <c r="J155" s="216">
        <f>ROUND(I155*H155,2)</f>
        <v>0</v>
      </c>
      <c r="K155" s="212" t="s">
        <v>19</v>
      </c>
      <c r="L155" s="43"/>
      <c r="M155" s="217" t="s">
        <v>19</v>
      </c>
      <c r="N155" s="218" t="s">
        <v>42</v>
      </c>
      <c r="O155" s="83"/>
      <c r="P155" s="219">
        <f>O155*H155</f>
        <v>0</v>
      </c>
      <c r="Q155" s="219">
        <v>0.091660000000000005</v>
      </c>
      <c r="R155" s="219">
        <f>Q155*H155</f>
        <v>6.5069433999999999</v>
      </c>
      <c r="S155" s="219">
        <v>0</v>
      </c>
      <c r="T155" s="220">
        <f>S155*H155</f>
        <v>0</v>
      </c>
      <c r="U155" s="37"/>
      <c r="V155" s="37"/>
      <c r="W155" s="37"/>
      <c r="X155" s="37"/>
      <c r="Y155" s="37"/>
      <c r="Z155" s="37"/>
      <c r="AA155" s="37"/>
      <c r="AB155" s="37"/>
      <c r="AC155" s="37"/>
      <c r="AD155" s="37"/>
      <c r="AE155" s="37"/>
      <c r="AR155" s="221" t="s">
        <v>151</v>
      </c>
      <c r="AT155" s="221" t="s">
        <v>146</v>
      </c>
      <c r="AU155" s="221" t="s">
        <v>78</v>
      </c>
      <c r="AY155" s="16" t="s">
        <v>143</v>
      </c>
      <c r="BE155" s="222">
        <f>IF(N155="základní",J155,0)</f>
        <v>0</v>
      </c>
      <c r="BF155" s="222">
        <f>IF(N155="snížená",J155,0)</f>
        <v>0</v>
      </c>
      <c r="BG155" s="222">
        <f>IF(N155="zákl. přenesená",J155,0)</f>
        <v>0</v>
      </c>
      <c r="BH155" s="222">
        <f>IF(N155="sníž. přenesená",J155,0)</f>
        <v>0</v>
      </c>
      <c r="BI155" s="222">
        <f>IF(N155="nulová",J155,0)</f>
        <v>0</v>
      </c>
      <c r="BJ155" s="16" t="s">
        <v>76</v>
      </c>
      <c r="BK155" s="222">
        <f>ROUND(I155*H155,2)</f>
        <v>0</v>
      </c>
      <c r="BL155" s="16" t="s">
        <v>151</v>
      </c>
      <c r="BM155" s="221" t="s">
        <v>238</v>
      </c>
    </row>
    <row r="156" s="2" customFormat="1">
      <c r="A156" s="37"/>
      <c r="B156" s="38"/>
      <c r="C156" s="39"/>
      <c r="D156" s="223" t="s">
        <v>153</v>
      </c>
      <c r="E156" s="39"/>
      <c r="F156" s="224" t="s">
        <v>239</v>
      </c>
      <c r="G156" s="39"/>
      <c r="H156" s="39"/>
      <c r="I156" s="129"/>
      <c r="J156" s="39"/>
      <c r="K156" s="39"/>
      <c r="L156" s="43"/>
      <c r="M156" s="225"/>
      <c r="N156" s="226"/>
      <c r="O156" s="83"/>
      <c r="P156" s="83"/>
      <c r="Q156" s="83"/>
      <c r="R156" s="83"/>
      <c r="S156" s="83"/>
      <c r="T156" s="84"/>
      <c r="U156" s="37"/>
      <c r="V156" s="37"/>
      <c r="W156" s="37"/>
      <c r="X156" s="37"/>
      <c r="Y156" s="37"/>
      <c r="Z156" s="37"/>
      <c r="AA156" s="37"/>
      <c r="AB156" s="37"/>
      <c r="AC156" s="37"/>
      <c r="AD156" s="37"/>
      <c r="AE156" s="37"/>
      <c r="AT156" s="16" t="s">
        <v>153</v>
      </c>
      <c r="AU156" s="16" t="s">
        <v>78</v>
      </c>
    </row>
    <row r="157" s="2" customFormat="1" ht="21.75" customHeight="1">
      <c r="A157" s="37"/>
      <c r="B157" s="38"/>
      <c r="C157" s="210" t="s">
        <v>240</v>
      </c>
      <c r="D157" s="210" t="s">
        <v>146</v>
      </c>
      <c r="E157" s="211" t="s">
        <v>241</v>
      </c>
      <c r="F157" s="212" t="s">
        <v>242</v>
      </c>
      <c r="G157" s="213" t="s">
        <v>181</v>
      </c>
      <c r="H157" s="214">
        <v>1.0700000000000001</v>
      </c>
      <c r="I157" s="215"/>
      <c r="J157" s="216">
        <f>ROUND(I157*H157,2)</f>
        <v>0</v>
      </c>
      <c r="K157" s="212" t="s">
        <v>150</v>
      </c>
      <c r="L157" s="43"/>
      <c r="M157" s="217" t="s">
        <v>19</v>
      </c>
      <c r="N157" s="218" t="s">
        <v>42</v>
      </c>
      <c r="O157" s="83"/>
      <c r="P157" s="219">
        <f>O157*H157</f>
        <v>0</v>
      </c>
      <c r="Q157" s="219">
        <v>0.0016000000000000001</v>
      </c>
      <c r="R157" s="219">
        <f>Q157*H157</f>
        <v>0.0017120000000000002</v>
      </c>
      <c r="S157" s="219">
        <v>0</v>
      </c>
      <c r="T157" s="220">
        <f>S157*H157</f>
        <v>0</v>
      </c>
      <c r="U157" s="37"/>
      <c r="V157" s="37"/>
      <c r="W157" s="37"/>
      <c r="X157" s="37"/>
      <c r="Y157" s="37"/>
      <c r="Z157" s="37"/>
      <c r="AA157" s="37"/>
      <c r="AB157" s="37"/>
      <c r="AC157" s="37"/>
      <c r="AD157" s="37"/>
      <c r="AE157" s="37"/>
      <c r="AR157" s="221" t="s">
        <v>151</v>
      </c>
      <c r="AT157" s="221" t="s">
        <v>146</v>
      </c>
      <c r="AU157" s="221" t="s">
        <v>78</v>
      </c>
      <c r="AY157" s="16" t="s">
        <v>143</v>
      </c>
      <c r="BE157" s="222">
        <f>IF(N157="základní",J157,0)</f>
        <v>0</v>
      </c>
      <c r="BF157" s="222">
        <f>IF(N157="snížená",J157,0)</f>
        <v>0</v>
      </c>
      <c r="BG157" s="222">
        <f>IF(N157="zákl. přenesená",J157,0)</f>
        <v>0</v>
      </c>
      <c r="BH157" s="222">
        <f>IF(N157="sníž. přenesená",J157,0)</f>
        <v>0</v>
      </c>
      <c r="BI157" s="222">
        <f>IF(N157="nulová",J157,0)</f>
        <v>0</v>
      </c>
      <c r="BJ157" s="16" t="s">
        <v>76</v>
      </c>
      <c r="BK157" s="222">
        <f>ROUND(I157*H157,2)</f>
        <v>0</v>
      </c>
      <c r="BL157" s="16" t="s">
        <v>151</v>
      </c>
      <c r="BM157" s="221" t="s">
        <v>243</v>
      </c>
    </row>
    <row r="158" s="12" customFormat="1" ht="22.8" customHeight="1">
      <c r="A158" s="12"/>
      <c r="B158" s="194"/>
      <c r="C158" s="195"/>
      <c r="D158" s="196" t="s">
        <v>70</v>
      </c>
      <c r="E158" s="208" t="s">
        <v>151</v>
      </c>
      <c r="F158" s="208" t="s">
        <v>244</v>
      </c>
      <c r="G158" s="195"/>
      <c r="H158" s="195"/>
      <c r="I158" s="198"/>
      <c r="J158" s="209">
        <f>BK158</f>
        <v>0</v>
      </c>
      <c r="K158" s="195"/>
      <c r="L158" s="200"/>
      <c r="M158" s="201"/>
      <c r="N158" s="202"/>
      <c r="O158" s="202"/>
      <c r="P158" s="203">
        <f>SUM(P159:P176)</f>
        <v>0</v>
      </c>
      <c r="Q158" s="202"/>
      <c r="R158" s="203">
        <f>SUM(R159:R176)</f>
        <v>51.443622499999996</v>
      </c>
      <c r="S158" s="202"/>
      <c r="T158" s="204">
        <f>SUM(T159:T176)</f>
        <v>0</v>
      </c>
      <c r="U158" s="12"/>
      <c r="V158" s="12"/>
      <c r="W158" s="12"/>
      <c r="X158" s="12"/>
      <c r="Y158" s="12"/>
      <c r="Z158" s="12"/>
      <c r="AA158" s="12"/>
      <c r="AB158" s="12"/>
      <c r="AC158" s="12"/>
      <c r="AD158" s="12"/>
      <c r="AE158" s="12"/>
      <c r="AR158" s="205" t="s">
        <v>76</v>
      </c>
      <c r="AT158" s="206" t="s">
        <v>70</v>
      </c>
      <c r="AU158" s="206" t="s">
        <v>76</v>
      </c>
      <c r="AY158" s="205" t="s">
        <v>143</v>
      </c>
      <c r="BK158" s="207">
        <f>SUM(BK159:BK176)</f>
        <v>0</v>
      </c>
    </row>
    <row r="159" s="2" customFormat="1" ht="16.5" customHeight="1">
      <c r="A159" s="37"/>
      <c r="B159" s="38"/>
      <c r="C159" s="210" t="s">
        <v>245</v>
      </c>
      <c r="D159" s="210" t="s">
        <v>146</v>
      </c>
      <c r="E159" s="211" t="s">
        <v>246</v>
      </c>
      <c r="F159" s="212" t="s">
        <v>247</v>
      </c>
      <c r="G159" s="213" t="s">
        <v>214</v>
      </c>
      <c r="H159" s="214">
        <v>30</v>
      </c>
      <c r="I159" s="215"/>
      <c r="J159" s="216">
        <f>ROUND(I159*H159,2)</f>
        <v>0</v>
      </c>
      <c r="K159" s="212" t="s">
        <v>150</v>
      </c>
      <c r="L159" s="43"/>
      <c r="M159" s="217" t="s">
        <v>19</v>
      </c>
      <c r="N159" s="218" t="s">
        <v>42</v>
      </c>
      <c r="O159" s="83"/>
      <c r="P159" s="219">
        <f>O159*H159</f>
        <v>0</v>
      </c>
      <c r="Q159" s="219">
        <v>0.15501000000000001</v>
      </c>
      <c r="R159" s="219">
        <f>Q159*H159</f>
        <v>4.6503000000000005</v>
      </c>
      <c r="S159" s="219">
        <v>0</v>
      </c>
      <c r="T159" s="220">
        <f>S159*H159</f>
        <v>0</v>
      </c>
      <c r="U159" s="37"/>
      <c r="V159" s="37"/>
      <c r="W159" s="37"/>
      <c r="X159" s="37"/>
      <c r="Y159" s="37"/>
      <c r="Z159" s="37"/>
      <c r="AA159" s="37"/>
      <c r="AB159" s="37"/>
      <c r="AC159" s="37"/>
      <c r="AD159" s="37"/>
      <c r="AE159" s="37"/>
      <c r="AR159" s="221" t="s">
        <v>151</v>
      </c>
      <c r="AT159" s="221" t="s">
        <v>146</v>
      </c>
      <c r="AU159" s="221" t="s">
        <v>78</v>
      </c>
      <c r="AY159" s="16" t="s">
        <v>143</v>
      </c>
      <c r="BE159" s="222">
        <f>IF(N159="základní",J159,0)</f>
        <v>0</v>
      </c>
      <c r="BF159" s="222">
        <f>IF(N159="snížená",J159,0)</f>
        <v>0</v>
      </c>
      <c r="BG159" s="222">
        <f>IF(N159="zákl. přenesená",J159,0)</f>
        <v>0</v>
      </c>
      <c r="BH159" s="222">
        <f>IF(N159="sníž. přenesená",J159,0)</f>
        <v>0</v>
      </c>
      <c r="BI159" s="222">
        <f>IF(N159="nulová",J159,0)</f>
        <v>0</v>
      </c>
      <c r="BJ159" s="16" t="s">
        <v>76</v>
      </c>
      <c r="BK159" s="222">
        <f>ROUND(I159*H159,2)</f>
        <v>0</v>
      </c>
      <c r="BL159" s="16" t="s">
        <v>151</v>
      </c>
      <c r="BM159" s="221" t="s">
        <v>248</v>
      </c>
    </row>
    <row r="160" s="2" customFormat="1" ht="16.5" customHeight="1">
      <c r="A160" s="37"/>
      <c r="B160" s="38"/>
      <c r="C160" s="227" t="s">
        <v>249</v>
      </c>
      <c r="D160" s="227" t="s">
        <v>250</v>
      </c>
      <c r="E160" s="228" t="s">
        <v>251</v>
      </c>
      <c r="F160" s="229" t="s">
        <v>252</v>
      </c>
      <c r="G160" s="230" t="s">
        <v>149</v>
      </c>
      <c r="H160" s="231">
        <v>128</v>
      </c>
      <c r="I160" s="232"/>
      <c r="J160" s="233">
        <f>ROUND(I160*H160,2)</f>
        <v>0</v>
      </c>
      <c r="K160" s="229" t="s">
        <v>150</v>
      </c>
      <c r="L160" s="234"/>
      <c r="M160" s="235" t="s">
        <v>19</v>
      </c>
      <c r="N160" s="236" t="s">
        <v>42</v>
      </c>
      <c r="O160" s="83"/>
      <c r="P160" s="219">
        <f>O160*H160</f>
        <v>0</v>
      </c>
      <c r="Q160" s="219">
        <v>0.29499999999999998</v>
      </c>
      <c r="R160" s="219">
        <f>Q160*H160</f>
        <v>37.759999999999998</v>
      </c>
      <c r="S160" s="219">
        <v>0</v>
      </c>
      <c r="T160" s="220">
        <f>S160*H160</f>
        <v>0</v>
      </c>
      <c r="U160" s="37"/>
      <c r="V160" s="37"/>
      <c r="W160" s="37"/>
      <c r="X160" s="37"/>
      <c r="Y160" s="37"/>
      <c r="Z160" s="37"/>
      <c r="AA160" s="37"/>
      <c r="AB160" s="37"/>
      <c r="AC160" s="37"/>
      <c r="AD160" s="37"/>
      <c r="AE160" s="37"/>
      <c r="AR160" s="221" t="s">
        <v>253</v>
      </c>
      <c r="AT160" s="221" t="s">
        <v>250</v>
      </c>
      <c r="AU160" s="221" t="s">
        <v>78</v>
      </c>
      <c r="AY160" s="16" t="s">
        <v>143</v>
      </c>
      <c r="BE160" s="222">
        <f>IF(N160="základní",J160,0)</f>
        <v>0</v>
      </c>
      <c r="BF160" s="222">
        <f>IF(N160="snížená",J160,0)</f>
        <v>0</v>
      </c>
      <c r="BG160" s="222">
        <f>IF(N160="zákl. přenesená",J160,0)</f>
        <v>0</v>
      </c>
      <c r="BH160" s="222">
        <f>IF(N160="sníž. přenesená",J160,0)</f>
        <v>0</v>
      </c>
      <c r="BI160" s="222">
        <f>IF(N160="nulová",J160,0)</f>
        <v>0</v>
      </c>
      <c r="BJ160" s="16" t="s">
        <v>76</v>
      </c>
      <c r="BK160" s="222">
        <f>ROUND(I160*H160,2)</f>
        <v>0</v>
      </c>
      <c r="BL160" s="16" t="s">
        <v>151</v>
      </c>
      <c r="BM160" s="221" t="s">
        <v>254</v>
      </c>
    </row>
    <row r="161" s="2" customFormat="1" ht="44.25" customHeight="1">
      <c r="A161" s="37"/>
      <c r="B161" s="38"/>
      <c r="C161" s="210" t="s">
        <v>255</v>
      </c>
      <c r="D161" s="210" t="s">
        <v>146</v>
      </c>
      <c r="E161" s="211" t="s">
        <v>256</v>
      </c>
      <c r="F161" s="212" t="s">
        <v>257</v>
      </c>
      <c r="G161" s="213" t="s">
        <v>181</v>
      </c>
      <c r="H161" s="214">
        <v>171</v>
      </c>
      <c r="I161" s="215"/>
      <c r="J161" s="216">
        <f>ROUND(I161*H161,2)</f>
        <v>0</v>
      </c>
      <c r="K161" s="212" t="s">
        <v>150</v>
      </c>
      <c r="L161" s="43"/>
      <c r="M161" s="217" t="s">
        <v>19</v>
      </c>
      <c r="N161" s="218" t="s">
        <v>42</v>
      </c>
      <c r="O161" s="83"/>
      <c r="P161" s="219">
        <f>O161*H161</f>
        <v>0</v>
      </c>
      <c r="Q161" s="219">
        <v>0.0070800000000000004</v>
      </c>
      <c r="R161" s="219">
        <f>Q161*H161</f>
        <v>1.21068</v>
      </c>
      <c r="S161" s="219">
        <v>0</v>
      </c>
      <c r="T161" s="220">
        <f>S161*H161</f>
        <v>0</v>
      </c>
      <c r="U161" s="37"/>
      <c r="V161" s="37"/>
      <c r="W161" s="37"/>
      <c r="X161" s="37"/>
      <c r="Y161" s="37"/>
      <c r="Z161" s="37"/>
      <c r="AA161" s="37"/>
      <c r="AB161" s="37"/>
      <c r="AC161" s="37"/>
      <c r="AD161" s="37"/>
      <c r="AE161" s="37"/>
      <c r="AR161" s="221" t="s">
        <v>151</v>
      </c>
      <c r="AT161" s="221" t="s">
        <v>146</v>
      </c>
      <c r="AU161" s="221" t="s">
        <v>78</v>
      </c>
      <c r="AY161" s="16" t="s">
        <v>143</v>
      </c>
      <c r="BE161" s="222">
        <f>IF(N161="základní",J161,0)</f>
        <v>0</v>
      </c>
      <c r="BF161" s="222">
        <f>IF(N161="snížená",J161,0)</f>
        <v>0</v>
      </c>
      <c r="BG161" s="222">
        <f>IF(N161="zákl. přenesená",J161,0)</f>
        <v>0</v>
      </c>
      <c r="BH161" s="222">
        <f>IF(N161="sníž. přenesená",J161,0)</f>
        <v>0</v>
      </c>
      <c r="BI161" s="222">
        <f>IF(N161="nulová",J161,0)</f>
        <v>0</v>
      </c>
      <c r="BJ161" s="16" t="s">
        <v>76</v>
      </c>
      <c r="BK161" s="222">
        <f>ROUND(I161*H161,2)</f>
        <v>0</v>
      </c>
      <c r="BL161" s="16" t="s">
        <v>151</v>
      </c>
      <c r="BM161" s="221" t="s">
        <v>258</v>
      </c>
    </row>
    <row r="162" s="2" customFormat="1">
      <c r="A162" s="37"/>
      <c r="B162" s="38"/>
      <c r="C162" s="39"/>
      <c r="D162" s="223" t="s">
        <v>153</v>
      </c>
      <c r="E162" s="39"/>
      <c r="F162" s="224" t="s">
        <v>259</v>
      </c>
      <c r="G162" s="39"/>
      <c r="H162" s="39"/>
      <c r="I162" s="129"/>
      <c r="J162" s="39"/>
      <c r="K162" s="39"/>
      <c r="L162" s="43"/>
      <c r="M162" s="225"/>
      <c r="N162" s="226"/>
      <c r="O162" s="83"/>
      <c r="P162" s="83"/>
      <c r="Q162" s="83"/>
      <c r="R162" s="83"/>
      <c r="S162" s="83"/>
      <c r="T162" s="84"/>
      <c r="U162" s="37"/>
      <c r="V162" s="37"/>
      <c r="W162" s="37"/>
      <c r="X162" s="37"/>
      <c r="Y162" s="37"/>
      <c r="Z162" s="37"/>
      <c r="AA162" s="37"/>
      <c r="AB162" s="37"/>
      <c r="AC162" s="37"/>
      <c r="AD162" s="37"/>
      <c r="AE162" s="37"/>
      <c r="AT162" s="16" t="s">
        <v>153</v>
      </c>
      <c r="AU162" s="16" t="s">
        <v>78</v>
      </c>
    </row>
    <row r="163" s="2" customFormat="1" ht="33" customHeight="1">
      <c r="A163" s="37"/>
      <c r="B163" s="38"/>
      <c r="C163" s="210" t="s">
        <v>260</v>
      </c>
      <c r="D163" s="210" t="s">
        <v>146</v>
      </c>
      <c r="E163" s="211" t="s">
        <v>261</v>
      </c>
      <c r="F163" s="212" t="s">
        <v>262</v>
      </c>
      <c r="G163" s="213" t="s">
        <v>191</v>
      </c>
      <c r="H163" s="214">
        <v>0.084000000000000005</v>
      </c>
      <c r="I163" s="215"/>
      <c r="J163" s="216">
        <f>ROUND(I163*H163,2)</f>
        <v>0</v>
      </c>
      <c r="K163" s="212" t="s">
        <v>150</v>
      </c>
      <c r="L163" s="43"/>
      <c r="M163" s="217" t="s">
        <v>19</v>
      </c>
      <c r="N163" s="218" t="s">
        <v>42</v>
      </c>
      <c r="O163" s="83"/>
      <c r="P163" s="219">
        <f>O163*H163</f>
        <v>0</v>
      </c>
      <c r="Q163" s="219">
        <v>1.06277</v>
      </c>
      <c r="R163" s="219">
        <f>Q163*H163</f>
        <v>0.089272680000000007</v>
      </c>
      <c r="S163" s="219">
        <v>0</v>
      </c>
      <c r="T163" s="220">
        <f>S163*H163</f>
        <v>0</v>
      </c>
      <c r="U163" s="37"/>
      <c r="V163" s="37"/>
      <c r="W163" s="37"/>
      <c r="X163" s="37"/>
      <c r="Y163" s="37"/>
      <c r="Z163" s="37"/>
      <c r="AA163" s="37"/>
      <c r="AB163" s="37"/>
      <c r="AC163" s="37"/>
      <c r="AD163" s="37"/>
      <c r="AE163" s="37"/>
      <c r="AR163" s="221" t="s">
        <v>151</v>
      </c>
      <c r="AT163" s="221" t="s">
        <v>146</v>
      </c>
      <c r="AU163" s="221" t="s">
        <v>78</v>
      </c>
      <c r="AY163" s="16" t="s">
        <v>143</v>
      </c>
      <c r="BE163" s="222">
        <f>IF(N163="základní",J163,0)</f>
        <v>0</v>
      </c>
      <c r="BF163" s="222">
        <f>IF(N163="snížená",J163,0)</f>
        <v>0</v>
      </c>
      <c r="BG163" s="222">
        <f>IF(N163="zákl. přenesená",J163,0)</f>
        <v>0</v>
      </c>
      <c r="BH163" s="222">
        <f>IF(N163="sníž. přenesená",J163,0)</f>
        <v>0</v>
      </c>
      <c r="BI163" s="222">
        <f>IF(N163="nulová",J163,0)</f>
        <v>0</v>
      </c>
      <c r="BJ163" s="16" t="s">
        <v>76</v>
      </c>
      <c r="BK163" s="222">
        <f>ROUND(I163*H163,2)</f>
        <v>0</v>
      </c>
      <c r="BL163" s="16" t="s">
        <v>151</v>
      </c>
      <c r="BM163" s="221" t="s">
        <v>263</v>
      </c>
    </row>
    <row r="164" s="2" customFormat="1">
      <c r="A164" s="37"/>
      <c r="B164" s="38"/>
      <c r="C164" s="39"/>
      <c r="D164" s="223" t="s">
        <v>170</v>
      </c>
      <c r="E164" s="39"/>
      <c r="F164" s="224" t="s">
        <v>264</v>
      </c>
      <c r="G164" s="39"/>
      <c r="H164" s="39"/>
      <c r="I164" s="129"/>
      <c r="J164" s="39"/>
      <c r="K164" s="39"/>
      <c r="L164" s="43"/>
      <c r="M164" s="225"/>
      <c r="N164" s="226"/>
      <c r="O164" s="83"/>
      <c r="P164" s="83"/>
      <c r="Q164" s="83"/>
      <c r="R164" s="83"/>
      <c r="S164" s="83"/>
      <c r="T164" s="84"/>
      <c r="U164" s="37"/>
      <c r="V164" s="37"/>
      <c r="W164" s="37"/>
      <c r="X164" s="37"/>
      <c r="Y164" s="37"/>
      <c r="Z164" s="37"/>
      <c r="AA164" s="37"/>
      <c r="AB164" s="37"/>
      <c r="AC164" s="37"/>
      <c r="AD164" s="37"/>
      <c r="AE164" s="37"/>
      <c r="AT164" s="16" t="s">
        <v>170</v>
      </c>
      <c r="AU164" s="16" t="s">
        <v>78</v>
      </c>
    </row>
    <row r="165" s="2" customFormat="1" ht="21.75" customHeight="1">
      <c r="A165" s="37"/>
      <c r="B165" s="38"/>
      <c r="C165" s="210" t="s">
        <v>265</v>
      </c>
      <c r="D165" s="210" t="s">
        <v>146</v>
      </c>
      <c r="E165" s="211" t="s">
        <v>266</v>
      </c>
      <c r="F165" s="212" t="s">
        <v>267</v>
      </c>
      <c r="G165" s="213" t="s">
        <v>191</v>
      </c>
      <c r="H165" s="214">
        <v>0.248</v>
      </c>
      <c r="I165" s="215"/>
      <c r="J165" s="216">
        <f>ROUND(I165*H165,2)</f>
        <v>0</v>
      </c>
      <c r="K165" s="212" t="s">
        <v>150</v>
      </c>
      <c r="L165" s="43"/>
      <c r="M165" s="217" t="s">
        <v>19</v>
      </c>
      <c r="N165" s="218" t="s">
        <v>42</v>
      </c>
      <c r="O165" s="83"/>
      <c r="P165" s="219">
        <f>O165*H165</f>
        <v>0</v>
      </c>
      <c r="Q165" s="219">
        <v>0.017090000000000001</v>
      </c>
      <c r="R165" s="219">
        <f>Q165*H165</f>
        <v>0.0042383200000000003</v>
      </c>
      <c r="S165" s="219">
        <v>0</v>
      </c>
      <c r="T165" s="220">
        <f>S165*H165</f>
        <v>0</v>
      </c>
      <c r="U165" s="37"/>
      <c r="V165" s="37"/>
      <c r="W165" s="37"/>
      <c r="X165" s="37"/>
      <c r="Y165" s="37"/>
      <c r="Z165" s="37"/>
      <c r="AA165" s="37"/>
      <c r="AB165" s="37"/>
      <c r="AC165" s="37"/>
      <c r="AD165" s="37"/>
      <c r="AE165" s="37"/>
      <c r="AR165" s="221" t="s">
        <v>151</v>
      </c>
      <c r="AT165" s="221" t="s">
        <v>146</v>
      </c>
      <c r="AU165" s="221" t="s">
        <v>78</v>
      </c>
      <c r="AY165" s="16" t="s">
        <v>143</v>
      </c>
      <c r="BE165" s="222">
        <f>IF(N165="základní",J165,0)</f>
        <v>0</v>
      </c>
      <c r="BF165" s="222">
        <f>IF(N165="snížená",J165,0)</f>
        <v>0</v>
      </c>
      <c r="BG165" s="222">
        <f>IF(N165="zákl. přenesená",J165,0)</f>
        <v>0</v>
      </c>
      <c r="BH165" s="222">
        <f>IF(N165="sníž. přenesená",J165,0)</f>
        <v>0</v>
      </c>
      <c r="BI165" s="222">
        <f>IF(N165="nulová",J165,0)</f>
        <v>0</v>
      </c>
      <c r="BJ165" s="16" t="s">
        <v>76</v>
      </c>
      <c r="BK165" s="222">
        <f>ROUND(I165*H165,2)</f>
        <v>0</v>
      </c>
      <c r="BL165" s="16" t="s">
        <v>151</v>
      </c>
      <c r="BM165" s="221" t="s">
        <v>268</v>
      </c>
    </row>
    <row r="166" s="2" customFormat="1">
      <c r="A166" s="37"/>
      <c r="B166" s="38"/>
      <c r="C166" s="39"/>
      <c r="D166" s="223" t="s">
        <v>153</v>
      </c>
      <c r="E166" s="39"/>
      <c r="F166" s="224" t="s">
        <v>269</v>
      </c>
      <c r="G166" s="39"/>
      <c r="H166" s="39"/>
      <c r="I166" s="129"/>
      <c r="J166" s="39"/>
      <c r="K166" s="39"/>
      <c r="L166" s="43"/>
      <c r="M166" s="225"/>
      <c r="N166" s="226"/>
      <c r="O166" s="83"/>
      <c r="P166" s="83"/>
      <c r="Q166" s="83"/>
      <c r="R166" s="83"/>
      <c r="S166" s="83"/>
      <c r="T166" s="84"/>
      <c r="U166" s="37"/>
      <c r="V166" s="37"/>
      <c r="W166" s="37"/>
      <c r="X166" s="37"/>
      <c r="Y166" s="37"/>
      <c r="Z166" s="37"/>
      <c r="AA166" s="37"/>
      <c r="AB166" s="37"/>
      <c r="AC166" s="37"/>
      <c r="AD166" s="37"/>
      <c r="AE166" s="37"/>
      <c r="AT166" s="16" t="s">
        <v>153</v>
      </c>
      <c r="AU166" s="16" t="s">
        <v>78</v>
      </c>
    </row>
    <row r="167" s="2" customFormat="1" ht="16.5" customHeight="1">
      <c r="A167" s="37"/>
      <c r="B167" s="38"/>
      <c r="C167" s="227" t="s">
        <v>270</v>
      </c>
      <c r="D167" s="227" t="s">
        <v>250</v>
      </c>
      <c r="E167" s="228" t="s">
        <v>271</v>
      </c>
      <c r="F167" s="229" t="s">
        <v>272</v>
      </c>
      <c r="G167" s="230" t="s">
        <v>191</v>
      </c>
      <c r="H167" s="231">
        <v>0.248</v>
      </c>
      <c r="I167" s="232"/>
      <c r="J167" s="233">
        <f>ROUND(I167*H167,2)</f>
        <v>0</v>
      </c>
      <c r="K167" s="229" t="s">
        <v>150</v>
      </c>
      <c r="L167" s="234"/>
      <c r="M167" s="235" t="s">
        <v>19</v>
      </c>
      <c r="N167" s="236" t="s">
        <v>42</v>
      </c>
      <c r="O167" s="83"/>
      <c r="P167" s="219">
        <f>O167*H167</f>
        <v>0</v>
      </c>
      <c r="Q167" s="219">
        <v>1</v>
      </c>
      <c r="R167" s="219">
        <f>Q167*H167</f>
        <v>0.248</v>
      </c>
      <c r="S167" s="219">
        <v>0</v>
      </c>
      <c r="T167" s="220">
        <f>S167*H167</f>
        <v>0</v>
      </c>
      <c r="U167" s="37"/>
      <c r="V167" s="37"/>
      <c r="W167" s="37"/>
      <c r="X167" s="37"/>
      <c r="Y167" s="37"/>
      <c r="Z167" s="37"/>
      <c r="AA167" s="37"/>
      <c r="AB167" s="37"/>
      <c r="AC167" s="37"/>
      <c r="AD167" s="37"/>
      <c r="AE167" s="37"/>
      <c r="AR167" s="221" t="s">
        <v>253</v>
      </c>
      <c r="AT167" s="221" t="s">
        <v>250</v>
      </c>
      <c r="AU167" s="221" t="s">
        <v>78</v>
      </c>
      <c r="AY167" s="16" t="s">
        <v>143</v>
      </c>
      <c r="BE167" s="222">
        <f>IF(N167="základní",J167,0)</f>
        <v>0</v>
      </c>
      <c r="BF167" s="222">
        <f>IF(N167="snížená",J167,0)</f>
        <v>0</v>
      </c>
      <c r="BG167" s="222">
        <f>IF(N167="zákl. přenesená",J167,0)</f>
        <v>0</v>
      </c>
      <c r="BH167" s="222">
        <f>IF(N167="sníž. přenesená",J167,0)</f>
        <v>0</v>
      </c>
      <c r="BI167" s="222">
        <f>IF(N167="nulová",J167,0)</f>
        <v>0</v>
      </c>
      <c r="BJ167" s="16" t="s">
        <v>76</v>
      </c>
      <c r="BK167" s="222">
        <f>ROUND(I167*H167,2)</f>
        <v>0</v>
      </c>
      <c r="BL167" s="16" t="s">
        <v>151</v>
      </c>
      <c r="BM167" s="221" t="s">
        <v>273</v>
      </c>
    </row>
    <row r="168" s="2" customFormat="1" ht="16.5" customHeight="1">
      <c r="A168" s="37"/>
      <c r="B168" s="38"/>
      <c r="C168" s="227" t="s">
        <v>274</v>
      </c>
      <c r="D168" s="227" t="s">
        <v>250</v>
      </c>
      <c r="E168" s="228" t="s">
        <v>275</v>
      </c>
      <c r="F168" s="229" t="s">
        <v>276</v>
      </c>
      <c r="G168" s="230" t="s">
        <v>162</v>
      </c>
      <c r="H168" s="231">
        <v>0.83199999999999996</v>
      </c>
      <c r="I168" s="232"/>
      <c r="J168" s="233">
        <f>ROUND(I168*H168,2)</f>
        <v>0</v>
      </c>
      <c r="K168" s="229" t="s">
        <v>150</v>
      </c>
      <c r="L168" s="234"/>
      <c r="M168" s="235" t="s">
        <v>19</v>
      </c>
      <c r="N168" s="236" t="s">
        <v>42</v>
      </c>
      <c r="O168" s="83"/>
      <c r="P168" s="219">
        <f>O168*H168</f>
        <v>0</v>
      </c>
      <c r="Q168" s="219">
        <v>2.4289999999999998</v>
      </c>
      <c r="R168" s="219">
        <f>Q168*H168</f>
        <v>2.0209279999999996</v>
      </c>
      <c r="S168" s="219">
        <v>0</v>
      </c>
      <c r="T168" s="220">
        <f>S168*H168</f>
        <v>0</v>
      </c>
      <c r="U168" s="37"/>
      <c r="V168" s="37"/>
      <c r="W168" s="37"/>
      <c r="X168" s="37"/>
      <c r="Y168" s="37"/>
      <c r="Z168" s="37"/>
      <c r="AA168" s="37"/>
      <c r="AB168" s="37"/>
      <c r="AC168" s="37"/>
      <c r="AD168" s="37"/>
      <c r="AE168" s="37"/>
      <c r="AR168" s="221" t="s">
        <v>253</v>
      </c>
      <c r="AT168" s="221" t="s">
        <v>250</v>
      </c>
      <c r="AU168" s="221" t="s">
        <v>78</v>
      </c>
      <c r="AY168" s="16" t="s">
        <v>143</v>
      </c>
      <c r="BE168" s="222">
        <f>IF(N168="základní",J168,0)</f>
        <v>0</v>
      </c>
      <c r="BF168" s="222">
        <f>IF(N168="snížená",J168,0)</f>
        <v>0</v>
      </c>
      <c r="BG168" s="222">
        <f>IF(N168="zákl. přenesená",J168,0)</f>
        <v>0</v>
      </c>
      <c r="BH168" s="222">
        <f>IF(N168="sníž. přenesená",J168,0)</f>
        <v>0</v>
      </c>
      <c r="BI168" s="222">
        <f>IF(N168="nulová",J168,0)</f>
        <v>0</v>
      </c>
      <c r="BJ168" s="16" t="s">
        <v>76</v>
      </c>
      <c r="BK168" s="222">
        <f>ROUND(I168*H168,2)</f>
        <v>0</v>
      </c>
      <c r="BL168" s="16" t="s">
        <v>151</v>
      </c>
      <c r="BM168" s="221" t="s">
        <v>277</v>
      </c>
    </row>
    <row r="169" s="2" customFormat="1">
      <c r="A169" s="37"/>
      <c r="B169" s="38"/>
      <c r="C169" s="39"/>
      <c r="D169" s="223" t="s">
        <v>170</v>
      </c>
      <c r="E169" s="39"/>
      <c r="F169" s="224" t="s">
        <v>278</v>
      </c>
      <c r="G169" s="39"/>
      <c r="H169" s="39"/>
      <c r="I169" s="129"/>
      <c r="J169" s="39"/>
      <c r="K169" s="39"/>
      <c r="L169" s="43"/>
      <c r="M169" s="225"/>
      <c r="N169" s="226"/>
      <c r="O169" s="83"/>
      <c r="P169" s="83"/>
      <c r="Q169" s="83"/>
      <c r="R169" s="83"/>
      <c r="S169" s="83"/>
      <c r="T169" s="84"/>
      <c r="U169" s="37"/>
      <c r="V169" s="37"/>
      <c r="W169" s="37"/>
      <c r="X169" s="37"/>
      <c r="Y169" s="37"/>
      <c r="Z169" s="37"/>
      <c r="AA169" s="37"/>
      <c r="AB169" s="37"/>
      <c r="AC169" s="37"/>
      <c r="AD169" s="37"/>
      <c r="AE169" s="37"/>
      <c r="AT169" s="16" t="s">
        <v>170</v>
      </c>
      <c r="AU169" s="16" t="s">
        <v>78</v>
      </c>
    </row>
    <row r="170" s="2" customFormat="1" ht="21.75" customHeight="1">
      <c r="A170" s="37"/>
      <c r="B170" s="38"/>
      <c r="C170" s="210" t="s">
        <v>279</v>
      </c>
      <c r="D170" s="210" t="s">
        <v>146</v>
      </c>
      <c r="E170" s="211" t="s">
        <v>280</v>
      </c>
      <c r="F170" s="212" t="s">
        <v>281</v>
      </c>
      <c r="G170" s="213" t="s">
        <v>191</v>
      </c>
      <c r="H170" s="214">
        <v>3.4700000000000002</v>
      </c>
      <c r="I170" s="215"/>
      <c r="J170" s="216">
        <f>ROUND(I170*H170,2)</f>
        <v>0</v>
      </c>
      <c r="K170" s="212" t="s">
        <v>150</v>
      </c>
      <c r="L170" s="43"/>
      <c r="M170" s="217" t="s">
        <v>19</v>
      </c>
      <c r="N170" s="218" t="s">
        <v>42</v>
      </c>
      <c r="O170" s="83"/>
      <c r="P170" s="219">
        <f>O170*H170</f>
        <v>0</v>
      </c>
      <c r="Q170" s="219">
        <v>0.01221</v>
      </c>
      <c r="R170" s="219">
        <f>Q170*H170</f>
        <v>0.042368700000000002</v>
      </c>
      <c r="S170" s="219">
        <v>0</v>
      </c>
      <c r="T170" s="220">
        <f>S170*H170</f>
        <v>0</v>
      </c>
      <c r="U170" s="37"/>
      <c r="V170" s="37"/>
      <c r="W170" s="37"/>
      <c r="X170" s="37"/>
      <c r="Y170" s="37"/>
      <c r="Z170" s="37"/>
      <c r="AA170" s="37"/>
      <c r="AB170" s="37"/>
      <c r="AC170" s="37"/>
      <c r="AD170" s="37"/>
      <c r="AE170" s="37"/>
      <c r="AR170" s="221" t="s">
        <v>151</v>
      </c>
      <c r="AT170" s="221" t="s">
        <v>146</v>
      </c>
      <c r="AU170" s="221" t="s">
        <v>78</v>
      </c>
      <c r="AY170" s="16" t="s">
        <v>143</v>
      </c>
      <c r="BE170" s="222">
        <f>IF(N170="základní",J170,0)</f>
        <v>0</v>
      </c>
      <c r="BF170" s="222">
        <f>IF(N170="snížená",J170,0)</f>
        <v>0</v>
      </c>
      <c r="BG170" s="222">
        <f>IF(N170="zákl. přenesená",J170,0)</f>
        <v>0</v>
      </c>
      <c r="BH170" s="222">
        <f>IF(N170="sníž. přenesená",J170,0)</f>
        <v>0</v>
      </c>
      <c r="BI170" s="222">
        <f>IF(N170="nulová",J170,0)</f>
        <v>0</v>
      </c>
      <c r="BJ170" s="16" t="s">
        <v>76</v>
      </c>
      <c r="BK170" s="222">
        <f>ROUND(I170*H170,2)</f>
        <v>0</v>
      </c>
      <c r="BL170" s="16" t="s">
        <v>151</v>
      </c>
      <c r="BM170" s="221" t="s">
        <v>282</v>
      </c>
    </row>
    <row r="171" s="2" customFormat="1">
      <c r="A171" s="37"/>
      <c r="B171" s="38"/>
      <c r="C171" s="39"/>
      <c r="D171" s="223" t="s">
        <v>153</v>
      </c>
      <c r="E171" s="39"/>
      <c r="F171" s="224" t="s">
        <v>269</v>
      </c>
      <c r="G171" s="39"/>
      <c r="H171" s="39"/>
      <c r="I171" s="129"/>
      <c r="J171" s="39"/>
      <c r="K171" s="39"/>
      <c r="L171" s="43"/>
      <c r="M171" s="225"/>
      <c r="N171" s="226"/>
      <c r="O171" s="83"/>
      <c r="P171" s="83"/>
      <c r="Q171" s="83"/>
      <c r="R171" s="83"/>
      <c r="S171" s="83"/>
      <c r="T171" s="84"/>
      <c r="U171" s="37"/>
      <c r="V171" s="37"/>
      <c r="W171" s="37"/>
      <c r="X171" s="37"/>
      <c r="Y171" s="37"/>
      <c r="Z171" s="37"/>
      <c r="AA171" s="37"/>
      <c r="AB171" s="37"/>
      <c r="AC171" s="37"/>
      <c r="AD171" s="37"/>
      <c r="AE171" s="37"/>
      <c r="AT171" s="16" t="s">
        <v>153</v>
      </c>
      <c r="AU171" s="16" t="s">
        <v>78</v>
      </c>
    </row>
    <row r="172" s="2" customFormat="1" ht="16.5" customHeight="1">
      <c r="A172" s="37"/>
      <c r="B172" s="38"/>
      <c r="C172" s="227" t="s">
        <v>283</v>
      </c>
      <c r="D172" s="227" t="s">
        <v>250</v>
      </c>
      <c r="E172" s="228" t="s">
        <v>284</v>
      </c>
      <c r="F172" s="229" t="s">
        <v>285</v>
      </c>
      <c r="G172" s="230" t="s">
        <v>191</v>
      </c>
      <c r="H172" s="231">
        <v>3.4700000000000002</v>
      </c>
      <c r="I172" s="232"/>
      <c r="J172" s="233">
        <f>ROUND(I172*H172,2)</f>
        <v>0</v>
      </c>
      <c r="K172" s="229" t="s">
        <v>150</v>
      </c>
      <c r="L172" s="234"/>
      <c r="M172" s="235" t="s">
        <v>19</v>
      </c>
      <c r="N172" s="236" t="s">
        <v>42</v>
      </c>
      <c r="O172" s="83"/>
      <c r="P172" s="219">
        <f>O172*H172</f>
        <v>0</v>
      </c>
      <c r="Q172" s="219">
        <v>1</v>
      </c>
      <c r="R172" s="219">
        <f>Q172*H172</f>
        <v>3.4700000000000002</v>
      </c>
      <c r="S172" s="219">
        <v>0</v>
      </c>
      <c r="T172" s="220">
        <f>S172*H172</f>
        <v>0</v>
      </c>
      <c r="U172" s="37"/>
      <c r="V172" s="37"/>
      <c r="W172" s="37"/>
      <c r="X172" s="37"/>
      <c r="Y172" s="37"/>
      <c r="Z172" s="37"/>
      <c r="AA172" s="37"/>
      <c r="AB172" s="37"/>
      <c r="AC172" s="37"/>
      <c r="AD172" s="37"/>
      <c r="AE172" s="37"/>
      <c r="AR172" s="221" t="s">
        <v>253</v>
      </c>
      <c r="AT172" s="221" t="s">
        <v>250</v>
      </c>
      <c r="AU172" s="221" t="s">
        <v>78</v>
      </c>
      <c r="AY172" s="16" t="s">
        <v>143</v>
      </c>
      <c r="BE172" s="222">
        <f>IF(N172="základní",J172,0)</f>
        <v>0</v>
      </c>
      <c r="BF172" s="222">
        <f>IF(N172="snížená",J172,0)</f>
        <v>0</v>
      </c>
      <c r="BG172" s="222">
        <f>IF(N172="zákl. přenesená",J172,0)</f>
        <v>0</v>
      </c>
      <c r="BH172" s="222">
        <f>IF(N172="sníž. přenesená",J172,0)</f>
        <v>0</v>
      </c>
      <c r="BI172" s="222">
        <f>IF(N172="nulová",J172,0)</f>
        <v>0</v>
      </c>
      <c r="BJ172" s="16" t="s">
        <v>76</v>
      </c>
      <c r="BK172" s="222">
        <f>ROUND(I172*H172,2)</f>
        <v>0</v>
      </c>
      <c r="BL172" s="16" t="s">
        <v>151</v>
      </c>
      <c r="BM172" s="221" t="s">
        <v>286</v>
      </c>
    </row>
    <row r="173" s="2" customFormat="1" ht="16.5" customHeight="1">
      <c r="A173" s="37"/>
      <c r="B173" s="38"/>
      <c r="C173" s="227" t="s">
        <v>287</v>
      </c>
      <c r="D173" s="227" t="s">
        <v>250</v>
      </c>
      <c r="E173" s="228" t="s">
        <v>288</v>
      </c>
      <c r="F173" s="229" t="s">
        <v>289</v>
      </c>
      <c r="G173" s="230" t="s">
        <v>191</v>
      </c>
      <c r="H173" s="231">
        <v>0.029999999999999999</v>
      </c>
      <c r="I173" s="232"/>
      <c r="J173" s="233">
        <f>ROUND(I173*H173,2)</f>
        <v>0</v>
      </c>
      <c r="K173" s="229" t="s">
        <v>150</v>
      </c>
      <c r="L173" s="234"/>
      <c r="M173" s="235" t="s">
        <v>19</v>
      </c>
      <c r="N173" s="236" t="s">
        <v>42</v>
      </c>
      <c r="O173" s="83"/>
      <c r="P173" s="219">
        <f>O173*H173</f>
        <v>0</v>
      </c>
      <c r="Q173" s="219">
        <v>1</v>
      </c>
      <c r="R173" s="219">
        <f>Q173*H173</f>
        <v>0.029999999999999999</v>
      </c>
      <c r="S173" s="219">
        <v>0</v>
      </c>
      <c r="T173" s="220">
        <f>S173*H173</f>
        <v>0</v>
      </c>
      <c r="U173" s="37"/>
      <c r="V173" s="37"/>
      <c r="W173" s="37"/>
      <c r="X173" s="37"/>
      <c r="Y173" s="37"/>
      <c r="Z173" s="37"/>
      <c r="AA173" s="37"/>
      <c r="AB173" s="37"/>
      <c r="AC173" s="37"/>
      <c r="AD173" s="37"/>
      <c r="AE173" s="37"/>
      <c r="AR173" s="221" t="s">
        <v>253</v>
      </c>
      <c r="AT173" s="221" t="s">
        <v>250</v>
      </c>
      <c r="AU173" s="221" t="s">
        <v>78</v>
      </c>
      <c r="AY173" s="16" t="s">
        <v>143</v>
      </c>
      <c r="BE173" s="222">
        <f>IF(N173="základní",J173,0)</f>
        <v>0</v>
      </c>
      <c r="BF173" s="222">
        <f>IF(N173="snížená",J173,0)</f>
        <v>0</v>
      </c>
      <c r="BG173" s="222">
        <f>IF(N173="zákl. přenesená",J173,0)</f>
        <v>0</v>
      </c>
      <c r="BH173" s="222">
        <f>IF(N173="sníž. přenesená",J173,0)</f>
        <v>0</v>
      </c>
      <c r="BI173" s="222">
        <f>IF(N173="nulová",J173,0)</f>
        <v>0</v>
      </c>
      <c r="BJ173" s="16" t="s">
        <v>76</v>
      </c>
      <c r="BK173" s="222">
        <f>ROUND(I173*H173,2)</f>
        <v>0</v>
      </c>
      <c r="BL173" s="16" t="s">
        <v>151</v>
      </c>
      <c r="BM173" s="221" t="s">
        <v>290</v>
      </c>
    </row>
    <row r="174" s="2" customFormat="1" ht="16.5" customHeight="1">
      <c r="A174" s="37"/>
      <c r="B174" s="38"/>
      <c r="C174" s="210" t="s">
        <v>291</v>
      </c>
      <c r="D174" s="210" t="s">
        <v>146</v>
      </c>
      <c r="E174" s="211" t="s">
        <v>292</v>
      </c>
      <c r="F174" s="212" t="s">
        <v>293</v>
      </c>
      <c r="G174" s="213" t="s">
        <v>181</v>
      </c>
      <c r="H174" s="214">
        <v>85.349999999999994</v>
      </c>
      <c r="I174" s="215"/>
      <c r="J174" s="216">
        <f>ROUND(I174*H174,2)</f>
        <v>0</v>
      </c>
      <c r="K174" s="212" t="s">
        <v>150</v>
      </c>
      <c r="L174" s="43"/>
      <c r="M174" s="217" t="s">
        <v>19</v>
      </c>
      <c r="N174" s="218" t="s">
        <v>42</v>
      </c>
      <c r="O174" s="83"/>
      <c r="P174" s="219">
        <f>O174*H174</f>
        <v>0</v>
      </c>
      <c r="Q174" s="219">
        <v>0.0057600000000000004</v>
      </c>
      <c r="R174" s="219">
        <f>Q174*H174</f>
        <v>0.491616</v>
      </c>
      <c r="S174" s="219">
        <v>0</v>
      </c>
      <c r="T174" s="220">
        <f>S174*H174</f>
        <v>0</v>
      </c>
      <c r="U174" s="37"/>
      <c r="V174" s="37"/>
      <c r="W174" s="37"/>
      <c r="X174" s="37"/>
      <c r="Y174" s="37"/>
      <c r="Z174" s="37"/>
      <c r="AA174" s="37"/>
      <c r="AB174" s="37"/>
      <c r="AC174" s="37"/>
      <c r="AD174" s="37"/>
      <c r="AE174" s="37"/>
      <c r="AR174" s="221" t="s">
        <v>151</v>
      </c>
      <c r="AT174" s="221" t="s">
        <v>146</v>
      </c>
      <c r="AU174" s="221" t="s">
        <v>78</v>
      </c>
      <c r="AY174" s="16" t="s">
        <v>143</v>
      </c>
      <c r="BE174" s="222">
        <f>IF(N174="základní",J174,0)</f>
        <v>0</v>
      </c>
      <c r="BF174" s="222">
        <f>IF(N174="snížená",J174,0)</f>
        <v>0</v>
      </c>
      <c r="BG174" s="222">
        <f>IF(N174="zákl. přenesená",J174,0)</f>
        <v>0</v>
      </c>
      <c r="BH174" s="222">
        <f>IF(N174="sníž. přenesená",J174,0)</f>
        <v>0</v>
      </c>
      <c r="BI174" s="222">
        <f>IF(N174="nulová",J174,0)</f>
        <v>0</v>
      </c>
      <c r="BJ174" s="16" t="s">
        <v>76</v>
      </c>
      <c r="BK174" s="222">
        <f>ROUND(I174*H174,2)</f>
        <v>0</v>
      </c>
      <c r="BL174" s="16" t="s">
        <v>151</v>
      </c>
      <c r="BM174" s="221" t="s">
        <v>294</v>
      </c>
    </row>
    <row r="175" s="2" customFormat="1" ht="16.5" customHeight="1">
      <c r="A175" s="37"/>
      <c r="B175" s="38"/>
      <c r="C175" s="210" t="s">
        <v>295</v>
      </c>
      <c r="D175" s="210" t="s">
        <v>146</v>
      </c>
      <c r="E175" s="211" t="s">
        <v>296</v>
      </c>
      <c r="F175" s="212" t="s">
        <v>297</v>
      </c>
      <c r="G175" s="213" t="s">
        <v>181</v>
      </c>
      <c r="H175" s="214">
        <v>85.349999999999994</v>
      </c>
      <c r="I175" s="215"/>
      <c r="J175" s="216">
        <f>ROUND(I175*H175,2)</f>
        <v>0</v>
      </c>
      <c r="K175" s="212" t="s">
        <v>150</v>
      </c>
      <c r="L175" s="43"/>
      <c r="M175" s="217" t="s">
        <v>19</v>
      </c>
      <c r="N175" s="218" t="s">
        <v>42</v>
      </c>
      <c r="O175" s="83"/>
      <c r="P175" s="219">
        <f>O175*H175</f>
        <v>0</v>
      </c>
      <c r="Q175" s="219">
        <v>0</v>
      </c>
      <c r="R175" s="219">
        <f>Q175*H175</f>
        <v>0</v>
      </c>
      <c r="S175" s="219">
        <v>0</v>
      </c>
      <c r="T175" s="220">
        <f>S175*H175</f>
        <v>0</v>
      </c>
      <c r="U175" s="37"/>
      <c r="V175" s="37"/>
      <c r="W175" s="37"/>
      <c r="X175" s="37"/>
      <c r="Y175" s="37"/>
      <c r="Z175" s="37"/>
      <c r="AA175" s="37"/>
      <c r="AB175" s="37"/>
      <c r="AC175" s="37"/>
      <c r="AD175" s="37"/>
      <c r="AE175" s="37"/>
      <c r="AR175" s="221" t="s">
        <v>151</v>
      </c>
      <c r="AT175" s="221" t="s">
        <v>146</v>
      </c>
      <c r="AU175" s="221" t="s">
        <v>78</v>
      </c>
      <c r="AY175" s="16" t="s">
        <v>143</v>
      </c>
      <c r="BE175" s="222">
        <f>IF(N175="základní",J175,0)</f>
        <v>0</v>
      </c>
      <c r="BF175" s="222">
        <f>IF(N175="snížená",J175,0)</f>
        <v>0</v>
      </c>
      <c r="BG175" s="222">
        <f>IF(N175="zákl. přenesená",J175,0)</f>
        <v>0</v>
      </c>
      <c r="BH175" s="222">
        <f>IF(N175="sníž. přenesená",J175,0)</f>
        <v>0</v>
      </c>
      <c r="BI175" s="222">
        <f>IF(N175="nulová",J175,0)</f>
        <v>0</v>
      </c>
      <c r="BJ175" s="16" t="s">
        <v>76</v>
      </c>
      <c r="BK175" s="222">
        <f>ROUND(I175*H175,2)</f>
        <v>0</v>
      </c>
      <c r="BL175" s="16" t="s">
        <v>151</v>
      </c>
      <c r="BM175" s="221" t="s">
        <v>298</v>
      </c>
    </row>
    <row r="176" s="2" customFormat="1" ht="16.5" customHeight="1">
      <c r="A176" s="37"/>
      <c r="B176" s="38"/>
      <c r="C176" s="210" t="s">
        <v>299</v>
      </c>
      <c r="D176" s="210" t="s">
        <v>146</v>
      </c>
      <c r="E176" s="211" t="s">
        <v>300</v>
      </c>
      <c r="F176" s="212" t="s">
        <v>301</v>
      </c>
      <c r="G176" s="213" t="s">
        <v>191</v>
      </c>
      <c r="H176" s="214">
        <v>1.355</v>
      </c>
      <c r="I176" s="215"/>
      <c r="J176" s="216">
        <f>ROUND(I176*H176,2)</f>
        <v>0</v>
      </c>
      <c r="K176" s="212" t="s">
        <v>150</v>
      </c>
      <c r="L176" s="43"/>
      <c r="M176" s="217" t="s">
        <v>19</v>
      </c>
      <c r="N176" s="218" t="s">
        <v>42</v>
      </c>
      <c r="O176" s="83"/>
      <c r="P176" s="219">
        <f>O176*H176</f>
        <v>0</v>
      </c>
      <c r="Q176" s="219">
        <v>1.0525599999999999</v>
      </c>
      <c r="R176" s="219">
        <f>Q176*H176</f>
        <v>1.4262188</v>
      </c>
      <c r="S176" s="219">
        <v>0</v>
      </c>
      <c r="T176" s="220">
        <f>S176*H176</f>
        <v>0</v>
      </c>
      <c r="U176" s="37"/>
      <c r="V176" s="37"/>
      <c r="W176" s="37"/>
      <c r="X176" s="37"/>
      <c r="Y176" s="37"/>
      <c r="Z176" s="37"/>
      <c r="AA176" s="37"/>
      <c r="AB176" s="37"/>
      <c r="AC176" s="37"/>
      <c r="AD176" s="37"/>
      <c r="AE176" s="37"/>
      <c r="AR176" s="221" t="s">
        <v>151</v>
      </c>
      <c r="AT176" s="221" t="s">
        <v>146</v>
      </c>
      <c r="AU176" s="221" t="s">
        <v>78</v>
      </c>
      <c r="AY176" s="16" t="s">
        <v>143</v>
      </c>
      <c r="BE176" s="222">
        <f>IF(N176="základní",J176,0)</f>
        <v>0</v>
      </c>
      <c r="BF176" s="222">
        <f>IF(N176="snížená",J176,0)</f>
        <v>0</v>
      </c>
      <c r="BG176" s="222">
        <f>IF(N176="zákl. přenesená",J176,0)</f>
        <v>0</v>
      </c>
      <c r="BH176" s="222">
        <f>IF(N176="sníž. přenesená",J176,0)</f>
        <v>0</v>
      </c>
      <c r="BI176" s="222">
        <f>IF(N176="nulová",J176,0)</f>
        <v>0</v>
      </c>
      <c r="BJ176" s="16" t="s">
        <v>76</v>
      </c>
      <c r="BK176" s="222">
        <f>ROUND(I176*H176,2)</f>
        <v>0</v>
      </c>
      <c r="BL176" s="16" t="s">
        <v>151</v>
      </c>
      <c r="BM176" s="221" t="s">
        <v>302</v>
      </c>
    </row>
    <row r="177" s="12" customFormat="1" ht="22.8" customHeight="1">
      <c r="A177" s="12"/>
      <c r="B177" s="194"/>
      <c r="C177" s="195"/>
      <c r="D177" s="196" t="s">
        <v>70</v>
      </c>
      <c r="E177" s="208" t="s">
        <v>303</v>
      </c>
      <c r="F177" s="208" t="s">
        <v>304</v>
      </c>
      <c r="G177" s="195"/>
      <c r="H177" s="195"/>
      <c r="I177" s="198"/>
      <c r="J177" s="209">
        <f>BK177</f>
        <v>0</v>
      </c>
      <c r="K177" s="195"/>
      <c r="L177" s="200"/>
      <c r="M177" s="201"/>
      <c r="N177" s="202"/>
      <c r="O177" s="202"/>
      <c r="P177" s="203">
        <f>SUM(P178:P182)</f>
        <v>0</v>
      </c>
      <c r="Q177" s="202"/>
      <c r="R177" s="203">
        <f>SUM(R178:R182)</f>
        <v>0.34713900000000003</v>
      </c>
      <c r="S177" s="202"/>
      <c r="T177" s="204">
        <f>SUM(T178:T182)</f>
        <v>0</v>
      </c>
      <c r="U177" s="12"/>
      <c r="V177" s="12"/>
      <c r="W177" s="12"/>
      <c r="X177" s="12"/>
      <c r="Y177" s="12"/>
      <c r="Z177" s="12"/>
      <c r="AA177" s="12"/>
      <c r="AB177" s="12"/>
      <c r="AC177" s="12"/>
      <c r="AD177" s="12"/>
      <c r="AE177" s="12"/>
      <c r="AR177" s="205" t="s">
        <v>76</v>
      </c>
      <c r="AT177" s="206" t="s">
        <v>70</v>
      </c>
      <c r="AU177" s="206" t="s">
        <v>76</v>
      </c>
      <c r="AY177" s="205" t="s">
        <v>143</v>
      </c>
      <c r="BK177" s="207">
        <f>SUM(BK178:BK182)</f>
        <v>0</v>
      </c>
    </row>
    <row r="178" s="2" customFormat="1" ht="16.5" customHeight="1">
      <c r="A178" s="37"/>
      <c r="B178" s="38"/>
      <c r="C178" s="210" t="s">
        <v>305</v>
      </c>
      <c r="D178" s="210" t="s">
        <v>146</v>
      </c>
      <c r="E178" s="211" t="s">
        <v>306</v>
      </c>
      <c r="F178" s="212" t="s">
        <v>307</v>
      </c>
      <c r="G178" s="213" t="s">
        <v>181</v>
      </c>
      <c r="H178" s="214">
        <v>1.548</v>
      </c>
      <c r="I178" s="215"/>
      <c r="J178" s="216">
        <f>ROUND(I178*H178,2)</f>
        <v>0</v>
      </c>
      <c r="K178" s="212" t="s">
        <v>19</v>
      </c>
      <c r="L178" s="43"/>
      <c r="M178" s="217" t="s">
        <v>19</v>
      </c>
      <c r="N178" s="218" t="s">
        <v>42</v>
      </c>
      <c r="O178" s="83"/>
      <c r="P178" s="219">
        <f>O178*H178</f>
        <v>0</v>
      </c>
      <c r="Q178" s="219">
        <v>0</v>
      </c>
      <c r="R178" s="219">
        <f>Q178*H178</f>
        <v>0</v>
      </c>
      <c r="S178" s="219">
        <v>0</v>
      </c>
      <c r="T178" s="220">
        <f>S178*H178</f>
        <v>0</v>
      </c>
      <c r="U178" s="37"/>
      <c r="V178" s="37"/>
      <c r="W178" s="37"/>
      <c r="X178" s="37"/>
      <c r="Y178" s="37"/>
      <c r="Z178" s="37"/>
      <c r="AA178" s="37"/>
      <c r="AB178" s="37"/>
      <c r="AC178" s="37"/>
      <c r="AD178" s="37"/>
      <c r="AE178" s="37"/>
      <c r="AR178" s="221" t="s">
        <v>151</v>
      </c>
      <c r="AT178" s="221" t="s">
        <v>146</v>
      </c>
      <c r="AU178" s="221" t="s">
        <v>78</v>
      </c>
      <c r="AY178" s="16" t="s">
        <v>143</v>
      </c>
      <c r="BE178" s="222">
        <f>IF(N178="základní",J178,0)</f>
        <v>0</v>
      </c>
      <c r="BF178" s="222">
        <f>IF(N178="snížená",J178,0)</f>
        <v>0</v>
      </c>
      <c r="BG178" s="222">
        <f>IF(N178="zákl. přenesená",J178,0)</f>
        <v>0</v>
      </c>
      <c r="BH178" s="222">
        <f>IF(N178="sníž. přenesená",J178,0)</f>
        <v>0</v>
      </c>
      <c r="BI178" s="222">
        <f>IF(N178="nulová",J178,0)</f>
        <v>0</v>
      </c>
      <c r="BJ178" s="16" t="s">
        <v>76</v>
      </c>
      <c r="BK178" s="222">
        <f>ROUND(I178*H178,2)</f>
        <v>0</v>
      </c>
      <c r="BL178" s="16" t="s">
        <v>151</v>
      </c>
      <c r="BM178" s="221" t="s">
        <v>308</v>
      </c>
    </row>
    <row r="179" s="2" customFormat="1" ht="16.5" customHeight="1">
      <c r="A179" s="37"/>
      <c r="B179" s="38"/>
      <c r="C179" s="227" t="s">
        <v>309</v>
      </c>
      <c r="D179" s="227" t="s">
        <v>250</v>
      </c>
      <c r="E179" s="228" t="s">
        <v>310</v>
      </c>
      <c r="F179" s="229" t="s">
        <v>311</v>
      </c>
      <c r="G179" s="230" t="s">
        <v>181</v>
      </c>
      <c r="H179" s="231">
        <v>1.548</v>
      </c>
      <c r="I179" s="232"/>
      <c r="J179" s="233">
        <f>ROUND(I179*H179,2)</f>
        <v>0</v>
      </c>
      <c r="K179" s="229" t="s">
        <v>150</v>
      </c>
      <c r="L179" s="234"/>
      <c r="M179" s="235" t="s">
        <v>19</v>
      </c>
      <c r="N179" s="236" t="s">
        <v>42</v>
      </c>
      <c r="O179" s="83"/>
      <c r="P179" s="219">
        <f>O179*H179</f>
        <v>0</v>
      </c>
      <c r="Q179" s="219">
        <v>0.14000000000000001</v>
      </c>
      <c r="R179" s="219">
        <f>Q179*H179</f>
        <v>0.21672000000000002</v>
      </c>
      <c r="S179" s="219">
        <v>0</v>
      </c>
      <c r="T179" s="220">
        <f>S179*H179</f>
        <v>0</v>
      </c>
      <c r="U179" s="37"/>
      <c r="V179" s="37"/>
      <c r="W179" s="37"/>
      <c r="X179" s="37"/>
      <c r="Y179" s="37"/>
      <c r="Z179" s="37"/>
      <c r="AA179" s="37"/>
      <c r="AB179" s="37"/>
      <c r="AC179" s="37"/>
      <c r="AD179" s="37"/>
      <c r="AE179" s="37"/>
      <c r="AR179" s="221" t="s">
        <v>253</v>
      </c>
      <c r="AT179" s="221" t="s">
        <v>250</v>
      </c>
      <c r="AU179" s="221" t="s">
        <v>78</v>
      </c>
      <c r="AY179" s="16" t="s">
        <v>143</v>
      </c>
      <c r="BE179" s="222">
        <f>IF(N179="základní",J179,0)</f>
        <v>0</v>
      </c>
      <c r="BF179" s="222">
        <f>IF(N179="snížená",J179,0)</f>
        <v>0</v>
      </c>
      <c r="BG179" s="222">
        <f>IF(N179="zákl. přenesená",J179,0)</f>
        <v>0</v>
      </c>
      <c r="BH179" s="222">
        <f>IF(N179="sníž. přenesená",J179,0)</f>
        <v>0</v>
      </c>
      <c r="BI179" s="222">
        <f>IF(N179="nulová",J179,0)</f>
        <v>0</v>
      </c>
      <c r="BJ179" s="16" t="s">
        <v>76</v>
      </c>
      <c r="BK179" s="222">
        <f>ROUND(I179*H179,2)</f>
        <v>0</v>
      </c>
      <c r="BL179" s="16" t="s">
        <v>151</v>
      </c>
      <c r="BM179" s="221" t="s">
        <v>312</v>
      </c>
    </row>
    <row r="180" s="2" customFormat="1">
      <c r="A180" s="37"/>
      <c r="B180" s="38"/>
      <c r="C180" s="39"/>
      <c r="D180" s="223" t="s">
        <v>170</v>
      </c>
      <c r="E180" s="39"/>
      <c r="F180" s="224" t="s">
        <v>313</v>
      </c>
      <c r="G180" s="39"/>
      <c r="H180" s="39"/>
      <c r="I180" s="129"/>
      <c r="J180" s="39"/>
      <c r="K180" s="39"/>
      <c r="L180" s="43"/>
      <c r="M180" s="225"/>
      <c r="N180" s="226"/>
      <c r="O180" s="83"/>
      <c r="P180" s="83"/>
      <c r="Q180" s="83"/>
      <c r="R180" s="83"/>
      <c r="S180" s="83"/>
      <c r="T180" s="84"/>
      <c r="U180" s="37"/>
      <c r="V180" s="37"/>
      <c r="W180" s="37"/>
      <c r="X180" s="37"/>
      <c r="Y180" s="37"/>
      <c r="Z180" s="37"/>
      <c r="AA180" s="37"/>
      <c r="AB180" s="37"/>
      <c r="AC180" s="37"/>
      <c r="AD180" s="37"/>
      <c r="AE180" s="37"/>
      <c r="AT180" s="16" t="s">
        <v>170</v>
      </c>
      <c r="AU180" s="16" t="s">
        <v>78</v>
      </c>
    </row>
    <row r="181" s="2" customFormat="1" ht="33" customHeight="1">
      <c r="A181" s="37"/>
      <c r="B181" s="38"/>
      <c r="C181" s="210" t="s">
        <v>314</v>
      </c>
      <c r="D181" s="210" t="s">
        <v>146</v>
      </c>
      <c r="E181" s="211" t="s">
        <v>315</v>
      </c>
      <c r="F181" s="212" t="s">
        <v>316</v>
      </c>
      <c r="G181" s="213" t="s">
        <v>181</v>
      </c>
      <c r="H181" s="214">
        <v>1.548</v>
      </c>
      <c r="I181" s="215"/>
      <c r="J181" s="216">
        <f>ROUND(I181*H181,2)</f>
        <v>0</v>
      </c>
      <c r="K181" s="212" t="s">
        <v>150</v>
      </c>
      <c r="L181" s="43"/>
      <c r="M181" s="217" t="s">
        <v>19</v>
      </c>
      <c r="N181" s="218" t="s">
        <v>42</v>
      </c>
      <c r="O181" s="83"/>
      <c r="P181" s="219">
        <f>O181*H181</f>
        <v>0</v>
      </c>
      <c r="Q181" s="219">
        <v>0.084250000000000005</v>
      </c>
      <c r="R181" s="219">
        <f>Q181*H181</f>
        <v>0.13041900000000001</v>
      </c>
      <c r="S181" s="219">
        <v>0</v>
      </c>
      <c r="T181" s="220">
        <f>S181*H181</f>
        <v>0</v>
      </c>
      <c r="U181" s="37"/>
      <c r="V181" s="37"/>
      <c r="W181" s="37"/>
      <c r="X181" s="37"/>
      <c r="Y181" s="37"/>
      <c r="Z181" s="37"/>
      <c r="AA181" s="37"/>
      <c r="AB181" s="37"/>
      <c r="AC181" s="37"/>
      <c r="AD181" s="37"/>
      <c r="AE181" s="37"/>
      <c r="AR181" s="221" t="s">
        <v>151</v>
      </c>
      <c r="AT181" s="221" t="s">
        <v>146</v>
      </c>
      <c r="AU181" s="221" t="s">
        <v>78</v>
      </c>
      <c r="AY181" s="16" t="s">
        <v>143</v>
      </c>
      <c r="BE181" s="222">
        <f>IF(N181="základní",J181,0)</f>
        <v>0</v>
      </c>
      <c r="BF181" s="222">
        <f>IF(N181="snížená",J181,0)</f>
        <v>0</v>
      </c>
      <c r="BG181" s="222">
        <f>IF(N181="zákl. přenesená",J181,0)</f>
        <v>0</v>
      </c>
      <c r="BH181" s="222">
        <f>IF(N181="sníž. přenesená",J181,0)</f>
        <v>0</v>
      </c>
      <c r="BI181" s="222">
        <f>IF(N181="nulová",J181,0)</f>
        <v>0</v>
      </c>
      <c r="BJ181" s="16" t="s">
        <v>76</v>
      </c>
      <c r="BK181" s="222">
        <f>ROUND(I181*H181,2)</f>
        <v>0</v>
      </c>
      <c r="BL181" s="16" t="s">
        <v>151</v>
      </c>
      <c r="BM181" s="221" t="s">
        <v>317</v>
      </c>
    </row>
    <row r="182" s="2" customFormat="1">
      <c r="A182" s="37"/>
      <c r="B182" s="38"/>
      <c r="C182" s="39"/>
      <c r="D182" s="223" t="s">
        <v>153</v>
      </c>
      <c r="E182" s="39"/>
      <c r="F182" s="224" t="s">
        <v>318</v>
      </c>
      <c r="G182" s="39"/>
      <c r="H182" s="39"/>
      <c r="I182" s="129"/>
      <c r="J182" s="39"/>
      <c r="K182" s="39"/>
      <c r="L182" s="43"/>
      <c r="M182" s="225"/>
      <c r="N182" s="226"/>
      <c r="O182" s="83"/>
      <c r="P182" s="83"/>
      <c r="Q182" s="83"/>
      <c r="R182" s="83"/>
      <c r="S182" s="83"/>
      <c r="T182" s="84"/>
      <c r="U182" s="37"/>
      <c r="V182" s="37"/>
      <c r="W182" s="37"/>
      <c r="X182" s="37"/>
      <c r="Y182" s="37"/>
      <c r="Z182" s="37"/>
      <c r="AA182" s="37"/>
      <c r="AB182" s="37"/>
      <c r="AC182" s="37"/>
      <c r="AD182" s="37"/>
      <c r="AE182" s="37"/>
      <c r="AT182" s="16" t="s">
        <v>153</v>
      </c>
      <c r="AU182" s="16" t="s">
        <v>78</v>
      </c>
    </row>
    <row r="183" s="12" customFormat="1" ht="22.8" customHeight="1">
      <c r="A183" s="12"/>
      <c r="B183" s="194"/>
      <c r="C183" s="195"/>
      <c r="D183" s="196" t="s">
        <v>70</v>
      </c>
      <c r="E183" s="208" t="s">
        <v>319</v>
      </c>
      <c r="F183" s="208" t="s">
        <v>320</v>
      </c>
      <c r="G183" s="195"/>
      <c r="H183" s="195"/>
      <c r="I183" s="198"/>
      <c r="J183" s="209">
        <f>BK183</f>
        <v>0</v>
      </c>
      <c r="K183" s="195"/>
      <c r="L183" s="200"/>
      <c r="M183" s="201"/>
      <c r="N183" s="202"/>
      <c r="O183" s="202"/>
      <c r="P183" s="203">
        <f>SUM(P184:P194)</f>
        <v>0</v>
      </c>
      <c r="Q183" s="202"/>
      <c r="R183" s="203">
        <f>SUM(R184:R194)</f>
        <v>19.80183705</v>
      </c>
      <c r="S183" s="202"/>
      <c r="T183" s="204">
        <f>SUM(T184:T194)</f>
        <v>0</v>
      </c>
      <c r="U183" s="12"/>
      <c r="V183" s="12"/>
      <c r="W183" s="12"/>
      <c r="X183" s="12"/>
      <c r="Y183" s="12"/>
      <c r="Z183" s="12"/>
      <c r="AA183" s="12"/>
      <c r="AB183" s="12"/>
      <c r="AC183" s="12"/>
      <c r="AD183" s="12"/>
      <c r="AE183" s="12"/>
      <c r="AR183" s="205" t="s">
        <v>76</v>
      </c>
      <c r="AT183" s="206" t="s">
        <v>70</v>
      </c>
      <c r="AU183" s="206" t="s">
        <v>76</v>
      </c>
      <c r="AY183" s="205" t="s">
        <v>143</v>
      </c>
      <c r="BK183" s="207">
        <f>SUM(BK184:BK194)</f>
        <v>0</v>
      </c>
    </row>
    <row r="184" s="2" customFormat="1" ht="21.75" customHeight="1">
      <c r="A184" s="37"/>
      <c r="B184" s="38"/>
      <c r="C184" s="210" t="s">
        <v>321</v>
      </c>
      <c r="D184" s="210" t="s">
        <v>146</v>
      </c>
      <c r="E184" s="211" t="s">
        <v>322</v>
      </c>
      <c r="F184" s="212" t="s">
        <v>323</v>
      </c>
      <c r="G184" s="213" t="s">
        <v>181</v>
      </c>
      <c r="H184" s="214">
        <v>334.27999999999997</v>
      </c>
      <c r="I184" s="215"/>
      <c r="J184" s="216">
        <f>ROUND(I184*H184,2)</f>
        <v>0</v>
      </c>
      <c r="K184" s="212" t="s">
        <v>150</v>
      </c>
      <c r="L184" s="43"/>
      <c r="M184" s="217" t="s">
        <v>19</v>
      </c>
      <c r="N184" s="218" t="s">
        <v>42</v>
      </c>
      <c r="O184" s="83"/>
      <c r="P184" s="219">
        <f>O184*H184</f>
        <v>0</v>
      </c>
      <c r="Q184" s="219">
        <v>0.016279999999999999</v>
      </c>
      <c r="R184" s="219">
        <f>Q184*H184</f>
        <v>5.4420783999999998</v>
      </c>
      <c r="S184" s="219">
        <v>0</v>
      </c>
      <c r="T184" s="220">
        <f>S184*H184</f>
        <v>0</v>
      </c>
      <c r="U184" s="37"/>
      <c r="V184" s="37"/>
      <c r="W184" s="37"/>
      <c r="X184" s="37"/>
      <c r="Y184" s="37"/>
      <c r="Z184" s="37"/>
      <c r="AA184" s="37"/>
      <c r="AB184" s="37"/>
      <c r="AC184" s="37"/>
      <c r="AD184" s="37"/>
      <c r="AE184" s="37"/>
      <c r="AR184" s="221" t="s">
        <v>151</v>
      </c>
      <c r="AT184" s="221" t="s">
        <v>146</v>
      </c>
      <c r="AU184" s="221" t="s">
        <v>78</v>
      </c>
      <c r="AY184" s="16" t="s">
        <v>143</v>
      </c>
      <c r="BE184" s="222">
        <f>IF(N184="základní",J184,0)</f>
        <v>0</v>
      </c>
      <c r="BF184" s="222">
        <f>IF(N184="snížená",J184,0)</f>
        <v>0</v>
      </c>
      <c r="BG184" s="222">
        <f>IF(N184="zákl. přenesená",J184,0)</f>
        <v>0</v>
      </c>
      <c r="BH184" s="222">
        <f>IF(N184="sníž. přenesená",J184,0)</f>
        <v>0</v>
      </c>
      <c r="BI184" s="222">
        <f>IF(N184="nulová",J184,0)</f>
        <v>0</v>
      </c>
      <c r="BJ184" s="16" t="s">
        <v>76</v>
      </c>
      <c r="BK184" s="222">
        <f>ROUND(I184*H184,2)</f>
        <v>0</v>
      </c>
      <c r="BL184" s="16" t="s">
        <v>151</v>
      </c>
      <c r="BM184" s="221" t="s">
        <v>324</v>
      </c>
    </row>
    <row r="185" s="2" customFormat="1">
      <c r="A185" s="37"/>
      <c r="B185" s="38"/>
      <c r="C185" s="39"/>
      <c r="D185" s="223" t="s">
        <v>153</v>
      </c>
      <c r="E185" s="39"/>
      <c r="F185" s="224" t="s">
        <v>325</v>
      </c>
      <c r="G185" s="39"/>
      <c r="H185" s="39"/>
      <c r="I185" s="129"/>
      <c r="J185" s="39"/>
      <c r="K185" s="39"/>
      <c r="L185" s="43"/>
      <c r="M185" s="225"/>
      <c r="N185" s="226"/>
      <c r="O185" s="83"/>
      <c r="P185" s="83"/>
      <c r="Q185" s="83"/>
      <c r="R185" s="83"/>
      <c r="S185" s="83"/>
      <c r="T185" s="84"/>
      <c r="U185" s="37"/>
      <c r="V185" s="37"/>
      <c r="W185" s="37"/>
      <c r="X185" s="37"/>
      <c r="Y185" s="37"/>
      <c r="Z185" s="37"/>
      <c r="AA185" s="37"/>
      <c r="AB185" s="37"/>
      <c r="AC185" s="37"/>
      <c r="AD185" s="37"/>
      <c r="AE185" s="37"/>
      <c r="AT185" s="16" t="s">
        <v>153</v>
      </c>
      <c r="AU185" s="16" t="s">
        <v>78</v>
      </c>
    </row>
    <row r="186" s="2" customFormat="1" ht="33" customHeight="1">
      <c r="A186" s="37"/>
      <c r="B186" s="38"/>
      <c r="C186" s="210" t="s">
        <v>326</v>
      </c>
      <c r="D186" s="210" t="s">
        <v>146</v>
      </c>
      <c r="E186" s="211" t="s">
        <v>327</v>
      </c>
      <c r="F186" s="212" t="s">
        <v>328</v>
      </c>
      <c r="G186" s="213" t="s">
        <v>181</v>
      </c>
      <c r="H186" s="214">
        <v>104.23</v>
      </c>
      <c r="I186" s="215"/>
      <c r="J186" s="216">
        <f>ROUND(I186*H186,2)</f>
        <v>0</v>
      </c>
      <c r="K186" s="212" t="s">
        <v>150</v>
      </c>
      <c r="L186" s="43"/>
      <c r="M186" s="217" t="s">
        <v>19</v>
      </c>
      <c r="N186" s="218" t="s">
        <v>42</v>
      </c>
      <c r="O186" s="83"/>
      <c r="P186" s="219">
        <f>O186*H186</f>
        <v>0</v>
      </c>
      <c r="Q186" s="219">
        <v>0.012160000000000001</v>
      </c>
      <c r="R186" s="219">
        <f>Q186*H186</f>
        <v>1.2674368</v>
      </c>
      <c r="S186" s="219">
        <v>0</v>
      </c>
      <c r="T186" s="220">
        <f>S186*H186</f>
        <v>0</v>
      </c>
      <c r="U186" s="37"/>
      <c r="V186" s="37"/>
      <c r="W186" s="37"/>
      <c r="X186" s="37"/>
      <c r="Y186" s="37"/>
      <c r="Z186" s="37"/>
      <c r="AA186" s="37"/>
      <c r="AB186" s="37"/>
      <c r="AC186" s="37"/>
      <c r="AD186" s="37"/>
      <c r="AE186" s="37"/>
      <c r="AR186" s="221" t="s">
        <v>151</v>
      </c>
      <c r="AT186" s="221" t="s">
        <v>146</v>
      </c>
      <c r="AU186" s="221" t="s">
        <v>78</v>
      </c>
      <c r="AY186" s="16" t="s">
        <v>143</v>
      </c>
      <c r="BE186" s="222">
        <f>IF(N186="základní",J186,0)</f>
        <v>0</v>
      </c>
      <c r="BF186" s="222">
        <f>IF(N186="snížená",J186,0)</f>
        <v>0</v>
      </c>
      <c r="BG186" s="222">
        <f>IF(N186="zákl. přenesená",J186,0)</f>
        <v>0</v>
      </c>
      <c r="BH186" s="222">
        <f>IF(N186="sníž. přenesená",J186,0)</f>
        <v>0</v>
      </c>
      <c r="BI186" s="222">
        <f>IF(N186="nulová",J186,0)</f>
        <v>0</v>
      </c>
      <c r="BJ186" s="16" t="s">
        <v>76</v>
      </c>
      <c r="BK186" s="222">
        <f>ROUND(I186*H186,2)</f>
        <v>0</v>
      </c>
      <c r="BL186" s="16" t="s">
        <v>151</v>
      </c>
      <c r="BM186" s="221" t="s">
        <v>329</v>
      </c>
    </row>
    <row r="187" s="2" customFormat="1">
      <c r="A187" s="37"/>
      <c r="B187" s="38"/>
      <c r="C187" s="39"/>
      <c r="D187" s="223" t="s">
        <v>153</v>
      </c>
      <c r="E187" s="39"/>
      <c r="F187" s="224" t="s">
        <v>330</v>
      </c>
      <c r="G187" s="39"/>
      <c r="H187" s="39"/>
      <c r="I187" s="129"/>
      <c r="J187" s="39"/>
      <c r="K187" s="39"/>
      <c r="L187" s="43"/>
      <c r="M187" s="225"/>
      <c r="N187" s="226"/>
      <c r="O187" s="83"/>
      <c r="P187" s="83"/>
      <c r="Q187" s="83"/>
      <c r="R187" s="83"/>
      <c r="S187" s="83"/>
      <c r="T187" s="84"/>
      <c r="U187" s="37"/>
      <c r="V187" s="37"/>
      <c r="W187" s="37"/>
      <c r="X187" s="37"/>
      <c r="Y187" s="37"/>
      <c r="Z187" s="37"/>
      <c r="AA187" s="37"/>
      <c r="AB187" s="37"/>
      <c r="AC187" s="37"/>
      <c r="AD187" s="37"/>
      <c r="AE187" s="37"/>
      <c r="AT187" s="16" t="s">
        <v>153</v>
      </c>
      <c r="AU187" s="16" t="s">
        <v>78</v>
      </c>
    </row>
    <row r="188" s="2" customFormat="1" ht="16.5" customHeight="1">
      <c r="A188" s="37"/>
      <c r="B188" s="38"/>
      <c r="C188" s="227" t="s">
        <v>331</v>
      </c>
      <c r="D188" s="227" t="s">
        <v>250</v>
      </c>
      <c r="E188" s="228" t="s">
        <v>332</v>
      </c>
      <c r="F188" s="229" t="s">
        <v>333</v>
      </c>
      <c r="G188" s="230" t="s">
        <v>181</v>
      </c>
      <c r="H188" s="231">
        <v>130.28800000000001</v>
      </c>
      <c r="I188" s="232"/>
      <c r="J188" s="233">
        <f>ROUND(I188*H188,2)</f>
        <v>0</v>
      </c>
      <c r="K188" s="229" t="s">
        <v>150</v>
      </c>
      <c r="L188" s="234"/>
      <c r="M188" s="235" t="s">
        <v>19</v>
      </c>
      <c r="N188" s="236" t="s">
        <v>42</v>
      </c>
      <c r="O188" s="83"/>
      <c r="P188" s="219">
        <f>O188*H188</f>
        <v>0</v>
      </c>
      <c r="Q188" s="219">
        <v>0</v>
      </c>
      <c r="R188" s="219">
        <f>Q188*H188</f>
        <v>0</v>
      </c>
      <c r="S188" s="219">
        <v>0</v>
      </c>
      <c r="T188" s="220">
        <f>S188*H188</f>
        <v>0</v>
      </c>
      <c r="U188" s="37"/>
      <c r="V188" s="37"/>
      <c r="W188" s="37"/>
      <c r="X188" s="37"/>
      <c r="Y188" s="37"/>
      <c r="Z188" s="37"/>
      <c r="AA188" s="37"/>
      <c r="AB188" s="37"/>
      <c r="AC188" s="37"/>
      <c r="AD188" s="37"/>
      <c r="AE188" s="37"/>
      <c r="AR188" s="221" t="s">
        <v>253</v>
      </c>
      <c r="AT188" s="221" t="s">
        <v>250</v>
      </c>
      <c r="AU188" s="221" t="s">
        <v>78</v>
      </c>
      <c r="AY188" s="16" t="s">
        <v>143</v>
      </c>
      <c r="BE188" s="222">
        <f>IF(N188="základní",J188,0)</f>
        <v>0</v>
      </c>
      <c r="BF188" s="222">
        <f>IF(N188="snížená",J188,0)</f>
        <v>0</v>
      </c>
      <c r="BG188" s="222">
        <f>IF(N188="zákl. přenesená",J188,0)</f>
        <v>0</v>
      </c>
      <c r="BH188" s="222">
        <f>IF(N188="sníž. přenesená",J188,0)</f>
        <v>0</v>
      </c>
      <c r="BI188" s="222">
        <f>IF(N188="nulová",J188,0)</f>
        <v>0</v>
      </c>
      <c r="BJ188" s="16" t="s">
        <v>76</v>
      </c>
      <c r="BK188" s="222">
        <f>ROUND(I188*H188,2)</f>
        <v>0</v>
      </c>
      <c r="BL188" s="16" t="s">
        <v>151</v>
      </c>
      <c r="BM188" s="221" t="s">
        <v>334</v>
      </c>
    </row>
    <row r="189" s="13" customFormat="1">
      <c r="A189" s="13"/>
      <c r="B189" s="237"/>
      <c r="C189" s="238"/>
      <c r="D189" s="223" t="s">
        <v>335</v>
      </c>
      <c r="E189" s="238"/>
      <c r="F189" s="239" t="s">
        <v>336</v>
      </c>
      <c r="G189" s="238"/>
      <c r="H189" s="240">
        <v>130.28800000000001</v>
      </c>
      <c r="I189" s="241"/>
      <c r="J189" s="238"/>
      <c r="K189" s="238"/>
      <c r="L189" s="242"/>
      <c r="M189" s="243"/>
      <c r="N189" s="244"/>
      <c r="O189" s="244"/>
      <c r="P189" s="244"/>
      <c r="Q189" s="244"/>
      <c r="R189" s="244"/>
      <c r="S189" s="244"/>
      <c r="T189" s="245"/>
      <c r="U189" s="13"/>
      <c r="V189" s="13"/>
      <c r="W189" s="13"/>
      <c r="X189" s="13"/>
      <c r="Y189" s="13"/>
      <c r="Z189" s="13"/>
      <c r="AA189" s="13"/>
      <c r="AB189" s="13"/>
      <c r="AC189" s="13"/>
      <c r="AD189" s="13"/>
      <c r="AE189" s="13"/>
      <c r="AT189" s="246" t="s">
        <v>335</v>
      </c>
      <c r="AU189" s="246" t="s">
        <v>78</v>
      </c>
      <c r="AV189" s="13" t="s">
        <v>78</v>
      </c>
      <c r="AW189" s="13" t="s">
        <v>4</v>
      </c>
      <c r="AX189" s="13" t="s">
        <v>76</v>
      </c>
      <c r="AY189" s="246" t="s">
        <v>143</v>
      </c>
    </row>
    <row r="190" s="2" customFormat="1" ht="16.5" customHeight="1">
      <c r="A190" s="37"/>
      <c r="B190" s="38"/>
      <c r="C190" s="210" t="s">
        <v>337</v>
      </c>
      <c r="D190" s="210" t="s">
        <v>146</v>
      </c>
      <c r="E190" s="211" t="s">
        <v>338</v>
      </c>
      <c r="F190" s="212" t="s">
        <v>339</v>
      </c>
      <c r="G190" s="213" t="s">
        <v>191</v>
      </c>
      <c r="H190" s="214">
        <v>0.0050000000000000001</v>
      </c>
      <c r="I190" s="215"/>
      <c r="J190" s="216">
        <f>ROUND(I190*H190,2)</f>
        <v>0</v>
      </c>
      <c r="K190" s="212" t="s">
        <v>150</v>
      </c>
      <c r="L190" s="43"/>
      <c r="M190" s="217" t="s">
        <v>19</v>
      </c>
      <c r="N190" s="218" t="s">
        <v>42</v>
      </c>
      <c r="O190" s="83"/>
      <c r="P190" s="219">
        <f>O190*H190</f>
        <v>0</v>
      </c>
      <c r="Q190" s="219">
        <v>1.06277</v>
      </c>
      <c r="R190" s="219">
        <f>Q190*H190</f>
        <v>0.0053138500000000002</v>
      </c>
      <c r="S190" s="219">
        <v>0</v>
      </c>
      <c r="T190" s="220">
        <f>S190*H190</f>
        <v>0</v>
      </c>
      <c r="U190" s="37"/>
      <c r="V190" s="37"/>
      <c r="W190" s="37"/>
      <c r="X190" s="37"/>
      <c r="Y190" s="37"/>
      <c r="Z190" s="37"/>
      <c r="AA190" s="37"/>
      <c r="AB190" s="37"/>
      <c r="AC190" s="37"/>
      <c r="AD190" s="37"/>
      <c r="AE190" s="37"/>
      <c r="AR190" s="221" t="s">
        <v>151</v>
      </c>
      <c r="AT190" s="221" t="s">
        <v>146</v>
      </c>
      <c r="AU190" s="221" t="s">
        <v>78</v>
      </c>
      <c r="AY190" s="16" t="s">
        <v>143</v>
      </c>
      <c r="BE190" s="222">
        <f>IF(N190="základní",J190,0)</f>
        <v>0</v>
      </c>
      <c r="BF190" s="222">
        <f>IF(N190="snížená",J190,0)</f>
        <v>0</v>
      </c>
      <c r="BG190" s="222">
        <f>IF(N190="zákl. přenesená",J190,0)</f>
        <v>0</v>
      </c>
      <c r="BH190" s="222">
        <f>IF(N190="sníž. přenesená",J190,0)</f>
        <v>0</v>
      </c>
      <c r="BI190" s="222">
        <f>IF(N190="nulová",J190,0)</f>
        <v>0</v>
      </c>
      <c r="BJ190" s="16" t="s">
        <v>76</v>
      </c>
      <c r="BK190" s="222">
        <f>ROUND(I190*H190,2)</f>
        <v>0</v>
      </c>
      <c r="BL190" s="16" t="s">
        <v>151</v>
      </c>
      <c r="BM190" s="221" t="s">
        <v>340</v>
      </c>
    </row>
    <row r="191" s="2" customFormat="1">
      <c r="A191" s="37"/>
      <c r="B191" s="38"/>
      <c r="C191" s="39"/>
      <c r="D191" s="223" t="s">
        <v>153</v>
      </c>
      <c r="E191" s="39"/>
      <c r="F191" s="224" t="s">
        <v>341</v>
      </c>
      <c r="G191" s="39"/>
      <c r="H191" s="39"/>
      <c r="I191" s="129"/>
      <c r="J191" s="39"/>
      <c r="K191" s="39"/>
      <c r="L191" s="43"/>
      <c r="M191" s="225"/>
      <c r="N191" s="226"/>
      <c r="O191" s="83"/>
      <c r="P191" s="83"/>
      <c r="Q191" s="83"/>
      <c r="R191" s="83"/>
      <c r="S191" s="83"/>
      <c r="T191" s="84"/>
      <c r="U191" s="37"/>
      <c r="V191" s="37"/>
      <c r="W191" s="37"/>
      <c r="X191" s="37"/>
      <c r="Y191" s="37"/>
      <c r="Z191" s="37"/>
      <c r="AA191" s="37"/>
      <c r="AB191" s="37"/>
      <c r="AC191" s="37"/>
      <c r="AD191" s="37"/>
      <c r="AE191" s="37"/>
      <c r="AT191" s="16" t="s">
        <v>153</v>
      </c>
      <c r="AU191" s="16" t="s">
        <v>78</v>
      </c>
    </row>
    <row r="192" s="2" customFormat="1">
      <c r="A192" s="37"/>
      <c r="B192" s="38"/>
      <c r="C192" s="39"/>
      <c r="D192" s="223" t="s">
        <v>170</v>
      </c>
      <c r="E192" s="39"/>
      <c r="F192" s="224" t="s">
        <v>342</v>
      </c>
      <c r="G192" s="39"/>
      <c r="H192" s="39"/>
      <c r="I192" s="129"/>
      <c r="J192" s="39"/>
      <c r="K192" s="39"/>
      <c r="L192" s="43"/>
      <c r="M192" s="225"/>
      <c r="N192" s="226"/>
      <c r="O192" s="83"/>
      <c r="P192" s="83"/>
      <c r="Q192" s="83"/>
      <c r="R192" s="83"/>
      <c r="S192" s="83"/>
      <c r="T192" s="84"/>
      <c r="U192" s="37"/>
      <c r="V192" s="37"/>
      <c r="W192" s="37"/>
      <c r="X192" s="37"/>
      <c r="Y192" s="37"/>
      <c r="Z192" s="37"/>
      <c r="AA192" s="37"/>
      <c r="AB192" s="37"/>
      <c r="AC192" s="37"/>
      <c r="AD192" s="37"/>
      <c r="AE192" s="37"/>
      <c r="AT192" s="16" t="s">
        <v>170</v>
      </c>
      <c r="AU192" s="16" t="s">
        <v>78</v>
      </c>
    </row>
    <row r="193" s="2" customFormat="1" ht="16.5" customHeight="1">
      <c r="A193" s="37"/>
      <c r="B193" s="38"/>
      <c r="C193" s="210" t="s">
        <v>343</v>
      </c>
      <c r="D193" s="210" t="s">
        <v>146</v>
      </c>
      <c r="E193" s="211" t="s">
        <v>344</v>
      </c>
      <c r="F193" s="212" t="s">
        <v>345</v>
      </c>
      <c r="G193" s="213" t="s">
        <v>181</v>
      </c>
      <c r="H193" s="214">
        <v>160.38</v>
      </c>
      <c r="I193" s="215"/>
      <c r="J193" s="216">
        <f>ROUND(I193*H193,2)</f>
        <v>0</v>
      </c>
      <c r="K193" s="212" t="s">
        <v>150</v>
      </c>
      <c r="L193" s="43"/>
      <c r="M193" s="217" t="s">
        <v>19</v>
      </c>
      <c r="N193" s="218" t="s">
        <v>42</v>
      </c>
      <c r="O193" s="83"/>
      <c r="P193" s="219">
        <f>O193*H193</f>
        <v>0</v>
      </c>
      <c r="Q193" s="219">
        <v>0.081600000000000006</v>
      </c>
      <c r="R193" s="219">
        <f>Q193*H193</f>
        <v>13.087008000000001</v>
      </c>
      <c r="S193" s="219">
        <v>0</v>
      </c>
      <c r="T193" s="220">
        <f>S193*H193</f>
        <v>0</v>
      </c>
      <c r="U193" s="37"/>
      <c r="V193" s="37"/>
      <c r="W193" s="37"/>
      <c r="X193" s="37"/>
      <c r="Y193" s="37"/>
      <c r="Z193" s="37"/>
      <c r="AA193" s="37"/>
      <c r="AB193" s="37"/>
      <c r="AC193" s="37"/>
      <c r="AD193" s="37"/>
      <c r="AE193" s="37"/>
      <c r="AR193" s="221" t="s">
        <v>151</v>
      </c>
      <c r="AT193" s="221" t="s">
        <v>146</v>
      </c>
      <c r="AU193" s="221" t="s">
        <v>78</v>
      </c>
      <c r="AY193" s="16" t="s">
        <v>143</v>
      </c>
      <c r="BE193" s="222">
        <f>IF(N193="základní",J193,0)</f>
        <v>0</v>
      </c>
      <c r="BF193" s="222">
        <f>IF(N193="snížená",J193,0)</f>
        <v>0</v>
      </c>
      <c r="BG193" s="222">
        <f>IF(N193="zákl. přenesená",J193,0)</f>
        <v>0</v>
      </c>
      <c r="BH193" s="222">
        <f>IF(N193="sníž. přenesená",J193,0)</f>
        <v>0</v>
      </c>
      <c r="BI193" s="222">
        <f>IF(N193="nulová",J193,0)</f>
        <v>0</v>
      </c>
      <c r="BJ193" s="16" t="s">
        <v>76</v>
      </c>
      <c r="BK193" s="222">
        <f>ROUND(I193*H193,2)</f>
        <v>0</v>
      </c>
      <c r="BL193" s="16" t="s">
        <v>151</v>
      </c>
      <c r="BM193" s="221" t="s">
        <v>346</v>
      </c>
    </row>
    <row r="194" s="2" customFormat="1">
      <c r="A194" s="37"/>
      <c r="B194" s="38"/>
      <c r="C194" s="39"/>
      <c r="D194" s="223" t="s">
        <v>153</v>
      </c>
      <c r="E194" s="39"/>
      <c r="F194" s="224" t="s">
        <v>347</v>
      </c>
      <c r="G194" s="39"/>
      <c r="H194" s="39"/>
      <c r="I194" s="129"/>
      <c r="J194" s="39"/>
      <c r="K194" s="39"/>
      <c r="L194" s="43"/>
      <c r="M194" s="225"/>
      <c r="N194" s="226"/>
      <c r="O194" s="83"/>
      <c r="P194" s="83"/>
      <c r="Q194" s="83"/>
      <c r="R194" s="83"/>
      <c r="S194" s="83"/>
      <c r="T194" s="84"/>
      <c r="U194" s="37"/>
      <c r="V194" s="37"/>
      <c r="W194" s="37"/>
      <c r="X194" s="37"/>
      <c r="Y194" s="37"/>
      <c r="Z194" s="37"/>
      <c r="AA194" s="37"/>
      <c r="AB194" s="37"/>
      <c r="AC194" s="37"/>
      <c r="AD194" s="37"/>
      <c r="AE194" s="37"/>
      <c r="AT194" s="16" t="s">
        <v>153</v>
      </c>
      <c r="AU194" s="16" t="s">
        <v>78</v>
      </c>
    </row>
    <row r="195" s="12" customFormat="1" ht="22.8" customHeight="1">
      <c r="A195" s="12"/>
      <c r="B195" s="194"/>
      <c r="C195" s="195"/>
      <c r="D195" s="196" t="s">
        <v>70</v>
      </c>
      <c r="E195" s="208" t="s">
        <v>253</v>
      </c>
      <c r="F195" s="208" t="s">
        <v>348</v>
      </c>
      <c r="G195" s="195"/>
      <c r="H195" s="195"/>
      <c r="I195" s="198"/>
      <c r="J195" s="209">
        <f>BK195</f>
        <v>0</v>
      </c>
      <c r="K195" s="195"/>
      <c r="L195" s="200"/>
      <c r="M195" s="201"/>
      <c r="N195" s="202"/>
      <c r="O195" s="202"/>
      <c r="P195" s="203">
        <f>SUM(P196:P197)</f>
        <v>0</v>
      </c>
      <c r="Q195" s="202"/>
      <c r="R195" s="203">
        <f>SUM(R196:R197)</f>
        <v>0</v>
      </c>
      <c r="S195" s="202"/>
      <c r="T195" s="204">
        <f>SUM(T196:T197)</f>
        <v>0</v>
      </c>
      <c r="U195" s="12"/>
      <c r="V195" s="12"/>
      <c r="W195" s="12"/>
      <c r="X195" s="12"/>
      <c r="Y195" s="12"/>
      <c r="Z195" s="12"/>
      <c r="AA195" s="12"/>
      <c r="AB195" s="12"/>
      <c r="AC195" s="12"/>
      <c r="AD195" s="12"/>
      <c r="AE195" s="12"/>
      <c r="AR195" s="205" t="s">
        <v>76</v>
      </c>
      <c r="AT195" s="206" t="s">
        <v>70</v>
      </c>
      <c r="AU195" s="206" t="s">
        <v>76</v>
      </c>
      <c r="AY195" s="205" t="s">
        <v>143</v>
      </c>
      <c r="BK195" s="207">
        <f>SUM(BK196:BK197)</f>
        <v>0</v>
      </c>
    </row>
    <row r="196" s="2" customFormat="1" ht="21.75" customHeight="1">
      <c r="A196" s="37"/>
      <c r="B196" s="38"/>
      <c r="C196" s="210" t="s">
        <v>349</v>
      </c>
      <c r="D196" s="210" t="s">
        <v>146</v>
      </c>
      <c r="E196" s="211" t="s">
        <v>350</v>
      </c>
      <c r="F196" s="212" t="s">
        <v>351</v>
      </c>
      <c r="G196" s="213" t="s">
        <v>191</v>
      </c>
      <c r="H196" s="214">
        <v>150.53200000000001</v>
      </c>
      <c r="I196" s="215"/>
      <c r="J196" s="216">
        <f>ROUND(I196*H196,2)</f>
        <v>0</v>
      </c>
      <c r="K196" s="212" t="s">
        <v>150</v>
      </c>
      <c r="L196" s="43"/>
      <c r="M196" s="217" t="s">
        <v>19</v>
      </c>
      <c r="N196" s="218" t="s">
        <v>42</v>
      </c>
      <c r="O196" s="83"/>
      <c r="P196" s="219">
        <f>O196*H196</f>
        <v>0</v>
      </c>
      <c r="Q196" s="219">
        <v>0</v>
      </c>
      <c r="R196" s="219">
        <f>Q196*H196</f>
        <v>0</v>
      </c>
      <c r="S196" s="219">
        <v>0</v>
      </c>
      <c r="T196" s="220">
        <f>S196*H196</f>
        <v>0</v>
      </c>
      <c r="U196" s="37"/>
      <c r="V196" s="37"/>
      <c r="W196" s="37"/>
      <c r="X196" s="37"/>
      <c r="Y196" s="37"/>
      <c r="Z196" s="37"/>
      <c r="AA196" s="37"/>
      <c r="AB196" s="37"/>
      <c r="AC196" s="37"/>
      <c r="AD196" s="37"/>
      <c r="AE196" s="37"/>
      <c r="AR196" s="221" t="s">
        <v>151</v>
      </c>
      <c r="AT196" s="221" t="s">
        <v>146</v>
      </c>
      <c r="AU196" s="221" t="s">
        <v>78</v>
      </c>
      <c r="AY196" s="16" t="s">
        <v>143</v>
      </c>
      <c r="BE196" s="222">
        <f>IF(N196="základní",J196,0)</f>
        <v>0</v>
      </c>
      <c r="BF196" s="222">
        <f>IF(N196="snížená",J196,0)</f>
        <v>0</v>
      </c>
      <c r="BG196" s="222">
        <f>IF(N196="zákl. přenesená",J196,0)</f>
        <v>0</v>
      </c>
      <c r="BH196" s="222">
        <f>IF(N196="sníž. přenesená",J196,0)</f>
        <v>0</v>
      </c>
      <c r="BI196" s="222">
        <f>IF(N196="nulová",J196,0)</f>
        <v>0</v>
      </c>
      <c r="BJ196" s="16" t="s">
        <v>76</v>
      </c>
      <c r="BK196" s="222">
        <f>ROUND(I196*H196,2)</f>
        <v>0</v>
      </c>
      <c r="BL196" s="16" t="s">
        <v>151</v>
      </c>
      <c r="BM196" s="221" t="s">
        <v>352</v>
      </c>
    </row>
    <row r="197" s="2" customFormat="1">
      <c r="A197" s="37"/>
      <c r="B197" s="38"/>
      <c r="C197" s="39"/>
      <c r="D197" s="223" t="s">
        <v>153</v>
      </c>
      <c r="E197" s="39"/>
      <c r="F197" s="224" t="s">
        <v>353</v>
      </c>
      <c r="G197" s="39"/>
      <c r="H197" s="39"/>
      <c r="I197" s="129"/>
      <c r="J197" s="39"/>
      <c r="K197" s="39"/>
      <c r="L197" s="43"/>
      <c r="M197" s="225"/>
      <c r="N197" s="226"/>
      <c r="O197" s="83"/>
      <c r="P197" s="83"/>
      <c r="Q197" s="83"/>
      <c r="R197" s="83"/>
      <c r="S197" s="83"/>
      <c r="T197" s="84"/>
      <c r="U197" s="37"/>
      <c r="V197" s="37"/>
      <c r="W197" s="37"/>
      <c r="X197" s="37"/>
      <c r="Y197" s="37"/>
      <c r="Z197" s="37"/>
      <c r="AA197" s="37"/>
      <c r="AB197" s="37"/>
      <c r="AC197" s="37"/>
      <c r="AD197" s="37"/>
      <c r="AE197" s="37"/>
      <c r="AT197" s="16" t="s">
        <v>153</v>
      </c>
      <c r="AU197" s="16" t="s">
        <v>78</v>
      </c>
    </row>
    <row r="198" s="12" customFormat="1" ht="22.8" customHeight="1">
      <c r="A198" s="12"/>
      <c r="B198" s="194"/>
      <c r="C198" s="195"/>
      <c r="D198" s="196" t="s">
        <v>70</v>
      </c>
      <c r="E198" s="208" t="s">
        <v>354</v>
      </c>
      <c r="F198" s="208" t="s">
        <v>355</v>
      </c>
      <c r="G198" s="195"/>
      <c r="H198" s="195"/>
      <c r="I198" s="198"/>
      <c r="J198" s="209">
        <f>BK198</f>
        <v>0</v>
      </c>
      <c r="K198" s="195"/>
      <c r="L198" s="200"/>
      <c r="M198" s="201"/>
      <c r="N198" s="202"/>
      <c r="O198" s="202"/>
      <c r="P198" s="203">
        <f>SUM(P199:P225)</f>
        <v>0</v>
      </c>
      <c r="Q198" s="202"/>
      <c r="R198" s="203">
        <f>SUM(R199:R225)</f>
        <v>0.021749199999999996</v>
      </c>
      <c r="S198" s="202"/>
      <c r="T198" s="204">
        <f>SUM(T199:T225)</f>
        <v>5.6065999999999994</v>
      </c>
      <c r="U198" s="12"/>
      <c r="V198" s="12"/>
      <c r="W198" s="12"/>
      <c r="X198" s="12"/>
      <c r="Y198" s="12"/>
      <c r="Z198" s="12"/>
      <c r="AA198" s="12"/>
      <c r="AB198" s="12"/>
      <c r="AC198" s="12"/>
      <c r="AD198" s="12"/>
      <c r="AE198" s="12"/>
      <c r="AR198" s="205" t="s">
        <v>76</v>
      </c>
      <c r="AT198" s="206" t="s">
        <v>70</v>
      </c>
      <c r="AU198" s="206" t="s">
        <v>76</v>
      </c>
      <c r="AY198" s="205" t="s">
        <v>143</v>
      </c>
      <c r="BK198" s="207">
        <f>SUM(BK199:BK225)</f>
        <v>0</v>
      </c>
    </row>
    <row r="199" s="2" customFormat="1" ht="21.75" customHeight="1">
      <c r="A199" s="37"/>
      <c r="B199" s="38"/>
      <c r="C199" s="210" t="s">
        <v>356</v>
      </c>
      <c r="D199" s="210" t="s">
        <v>146</v>
      </c>
      <c r="E199" s="211" t="s">
        <v>357</v>
      </c>
      <c r="F199" s="212" t="s">
        <v>358</v>
      </c>
      <c r="G199" s="213" t="s">
        <v>181</v>
      </c>
      <c r="H199" s="214">
        <v>369.89999999999998</v>
      </c>
      <c r="I199" s="215"/>
      <c r="J199" s="216">
        <f>ROUND(I199*H199,2)</f>
        <v>0</v>
      </c>
      <c r="K199" s="212" t="s">
        <v>150</v>
      </c>
      <c r="L199" s="43"/>
      <c r="M199" s="217" t="s">
        <v>19</v>
      </c>
      <c r="N199" s="218" t="s">
        <v>42</v>
      </c>
      <c r="O199" s="83"/>
      <c r="P199" s="219">
        <f>O199*H199</f>
        <v>0</v>
      </c>
      <c r="Q199" s="219">
        <v>0</v>
      </c>
      <c r="R199" s="219">
        <f>Q199*H199</f>
        <v>0</v>
      </c>
      <c r="S199" s="219">
        <v>0</v>
      </c>
      <c r="T199" s="220">
        <f>S199*H199</f>
        <v>0</v>
      </c>
      <c r="U199" s="37"/>
      <c r="V199" s="37"/>
      <c r="W199" s="37"/>
      <c r="X199" s="37"/>
      <c r="Y199" s="37"/>
      <c r="Z199" s="37"/>
      <c r="AA199" s="37"/>
      <c r="AB199" s="37"/>
      <c r="AC199" s="37"/>
      <c r="AD199" s="37"/>
      <c r="AE199" s="37"/>
      <c r="AR199" s="221" t="s">
        <v>151</v>
      </c>
      <c r="AT199" s="221" t="s">
        <v>146</v>
      </c>
      <c r="AU199" s="221" t="s">
        <v>78</v>
      </c>
      <c r="AY199" s="16" t="s">
        <v>143</v>
      </c>
      <c r="BE199" s="222">
        <f>IF(N199="základní",J199,0)</f>
        <v>0</v>
      </c>
      <c r="BF199" s="222">
        <f>IF(N199="snížená",J199,0)</f>
        <v>0</v>
      </c>
      <c r="BG199" s="222">
        <f>IF(N199="zákl. přenesená",J199,0)</f>
        <v>0</v>
      </c>
      <c r="BH199" s="222">
        <f>IF(N199="sníž. přenesená",J199,0)</f>
        <v>0</v>
      </c>
      <c r="BI199" s="222">
        <f>IF(N199="nulová",J199,0)</f>
        <v>0</v>
      </c>
      <c r="BJ199" s="16" t="s">
        <v>76</v>
      </c>
      <c r="BK199" s="222">
        <f>ROUND(I199*H199,2)</f>
        <v>0</v>
      </c>
      <c r="BL199" s="16" t="s">
        <v>151</v>
      </c>
      <c r="BM199" s="221" t="s">
        <v>359</v>
      </c>
    </row>
    <row r="200" s="2" customFormat="1">
      <c r="A200" s="37"/>
      <c r="B200" s="38"/>
      <c r="C200" s="39"/>
      <c r="D200" s="223" t="s">
        <v>153</v>
      </c>
      <c r="E200" s="39"/>
      <c r="F200" s="224" t="s">
        <v>360</v>
      </c>
      <c r="G200" s="39"/>
      <c r="H200" s="39"/>
      <c r="I200" s="129"/>
      <c r="J200" s="39"/>
      <c r="K200" s="39"/>
      <c r="L200" s="43"/>
      <c r="M200" s="225"/>
      <c r="N200" s="226"/>
      <c r="O200" s="83"/>
      <c r="P200" s="83"/>
      <c r="Q200" s="83"/>
      <c r="R200" s="83"/>
      <c r="S200" s="83"/>
      <c r="T200" s="84"/>
      <c r="U200" s="37"/>
      <c r="V200" s="37"/>
      <c r="W200" s="37"/>
      <c r="X200" s="37"/>
      <c r="Y200" s="37"/>
      <c r="Z200" s="37"/>
      <c r="AA200" s="37"/>
      <c r="AB200" s="37"/>
      <c r="AC200" s="37"/>
      <c r="AD200" s="37"/>
      <c r="AE200" s="37"/>
      <c r="AT200" s="16" t="s">
        <v>153</v>
      </c>
      <c r="AU200" s="16" t="s">
        <v>78</v>
      </c>
    </row>
    <row r="201" s="2" customFormat="1" ht="21.75" customHeight="1">
      <c r="A201" s="37"/>
      <c r="B201" s="38"/>
      <c r="C201" s="210" t="s">
        <v>361</v>
      </c>
      <c r="D201" s="210" t="s">
        <v>146</v>
      </c>
      <c r="E201" s="211" t="s">
        <v>362</v>
      </c>
      <c r="F201" s="212" t="s">
        <v>363</v>
      </c>
      <c r="G201" s="213" t="s">
        <v>181</v>
      </c>
      <c r="H201" s="214">
        <v>7398</v>
      </c>
      <c r="I201" s="215"/>
      <c r="J201" s="216">
        <f>ROUND(I201*H201,2)</f>
        <v>0</v>
      </c>
      <c r="K201" s="212" t="s">
        <v>150</v>
      </c>
      <c r="L201" s="43"/>
      <c r="M201" s="217" t="s">
        <v>19</v>
      </c>
      <c r="N201" s="218" t="s">
        <v>42</v>
      </c>
      <c r="O201" s="83"/>
      <c r="P201" s="219">
        <f>O201*H201</f>
        <v>0</v>
      </c>
      <c r="Q201" s="219">
        <v>0</v>
      </c>
      <c r="R201" s="219">
        <f>Q201*H201</f>
        <v>0</v>
      </c>
      <c r="S201" s="219">
        <v>0</v>
      </c>
      <c r="T201" s="220">
        <f>S201*H201</f>
        <v>0</v>
      </c>
      <c r="U201" s="37"/>
      <c r="V201" s="37"/>
      <c r="W201" s="37"/>
      <c r="X201" s="37"/>
      <c r="Y201" s="37"/>
      <c r="Z201" s="37"/>
      <c r="AA201" s="37"/>
      <c r="AB201" s="37"/>
      <c r="AC201" s="37"/>
      <c r="AD201" s="37"/>
      <c r="AE201" s="37"/>
      <c r="AR201" s="221" t="s">
        <v>151</v>
      </c>
      <c r="AT201" s="221" t="s">
        <v>146</v>
      </c>
      <c r="AU201" s="221" t="s">
        <v>78</v>
      </c>
      <c r="AY201" s="16" t="s">
        <v>143</v>
      </c>
      <c r="BE201" s="222">
        <f>IF(N201="základní",J201,0)</f>
        <v>0</v>
      </c>
      <c r="BF201" s="222">
        <f>IF(N201="snížená",J201,0)</f>
        <v>0</v>
      </c>
      <c r="BG201" s="222">
        <f>IF(N201="zákl. přenesená",J201,0)</f>
        <v>0</v>
      </c>
      <c r="BH201" s="222">
        <f>IF(N201="sníž. přenesená",J201,0)</f>
        <v>0</v>
      </c>
      <c r="BI201" s="222">
        <f>IF(N201="nulová",J201,0)</f>
        <v>0</v>
      </c>
      <c r="BJ201" s="16" t="s">
        <v>76</v>
      </c>
      <c r="BK201" s="222">
        <f>ROUND(I201*H201,2)</f>
        <v>0</v>
      </c>
      <c r="BL201" s="16" t="s">
        <v>151</v>
      </c>
      <c r="BM201" s="221" t="s">
        <v>364</v>
      </c>
    </row>
    <row r="202" s="2" customFormat="1">
      <c r="A202" s="37"/>
      <c r="B202" s="38"/>
      <c r="C202" s="39"/>
      <c r="D202" s="223" t="s">
        <v>153</v>
      </c>
      <c r="E202" s="39"/>
      <c r="F202" s="224" t="s">
        <v>360</v>
      </c>
      <c r="G202" s="39"/>
      <c r="H202" s="39"/>
      <c r="I202" s="129"/>
      <c r="J202" s="39"/>
      <c r="K202" s="39"/>
      <c r="L202" s="43"/>
      <c r="M202" s="225"/>
      <c r="N202" s="226"/>
      <c r="O202" s="83"/>
      <c r="P202" s="83"/>
      <c r="Q202" s="83"/>
      <c r="R202" s="83"/>
      <c r="S202" s="83"/>
      <c r="T202" s="84"/>
      <c r="U202" s="37"/>
      <c r="V202" s="37"/>
      <c r="W202" s="37"/>
      <c r="X202" s="37"/>
      <c r="Y202" s="37"/>
      <c r="Z202" s="37"/>
      <c r="AA202" s="37"/>
      <c r="AB202" s="37"/>
      <c r="AC202" s="37"/>
      <c r="AD202" s="37"/>
      <c r="AE202" s="37"/>
      <c r="AT202" s="16" t="s">
        <v>153</v>
      </c>
      <c r="AU202" s="16" t="s">
        <v>78</v>
      </c>
    </row>
    <row r="203" s="2" customFormat="1">
      <c r="A203" s="37"/>
      <c r="B203" s="38"/>
      <c r="C203" s="39"/>
      <c r="D203" s="223" t="s">
        <v>170</v>
      </c>
      <c r="E203" s="39"/>
      <c r="F203" s="224" t="s">
        <v>365</v>
      </c>
      <c r="G203" s="39"/>
      <c r="H203" s="39"/>
      <c r="I203" s="129"/>
      <c r="J203" s="39"/>
      <c r="K203" s="39"/>
      <c r="L203" s="43"/>
      <c r="M203" s="225"/>
      <c r="N203" s="226"/>
      <c r="O203" s="83"/>
      <c r="P203" s="83"/>
      <c r="Q203" s="83"/>
      <c r="R203" s="83"/>
      <c r="S203" s="83"/>
      <c r="T203" s="84"/>
      <c r="U203" s="37"/>
      <c r="V203" s="37"/>
      <c r="W203" s="37"/>
      <c r="X203" s="37"/>
      <c r="Y203" s="37"/>
      <c r="Z203" s="37"/>
      <c r="AA203" s="37"/>
      <c r="AB203" s="37"/>
      <c r="AC203" s="37"/>
      <c r="AD203" s="37"/>
      <c r="AE203" s="37"/>
      <c r="AT203" s="16" t="s">
        <v>170</v>
      </c>
      <c r="AU203" s="16" t="s">
        <v>78</v>
      </c>
    </row>
    <row r="204" s="13" customFormat="1">
      <c r="A204" s="13"/>
      <c r="B204" s="237"/>
      <c r="C204" s="238"/>
      <c r="D204" s="223" t="s">
        <v>335</v>
      </c>
      <c r="E204" s="238"/>
      <c r="F204" s="239" t="s">
        <v>366</v>
      </c>
      <c r="G204" s="238"/>
      <c r="H204" s="240">
        <v>7398</v>
      </c>
      <c r="I204" s="241"/>
      <c r="J204" s="238"/>
      <c r="K204" s="238"/>
      <c r="L204" s="242"/>
      <c r="M204" s="243"/>
      <c r="N204" s="244"/>
      <c r="O204" s="244"/>
      <c r="P204" s="244"/>
      <c r="Q204" s="244"/>
      <c r="R204" s="244"/>
      <c r="S204" s="244"/>
      <c r="T204" s="245"/>
      <c r="U204" s="13"/>
      <c r="V204" s="13"/>
      <c r="W204" s="13"/>
      <c r="X204" s="13"/>
      <c r="Y204" s="13"/>
      <c r="Z204" s="13"/>
      <c r="AA204" s="13"/>
      <c r="AB204" s="13"/>
      <c r="AC204" s="13"/>
      <c r="AD204" s="13"/>
      <c r="AE204" s="13"/>
      <c r="AT204" s="246" t="s">
        <v>335</v>
      </c>
      <c r="AU204" s="246" t="s">
        <v>78</v>
      </c>
      <c r="AV204" s="13" t="s">
        <v>78</v>
      </c>
      <c r="AW204" s="13" t="s">
        <v>4</v>
      </c>
      <c r="AX204" s="13" t="s">
        <v>76</v>
      </c>
      <c r="AY204" s="246" t="s">
        <v>143</v>
      </c>
    </row>
    <row r="205" s="2" customFormat="1" ht="21.75" customHeight="1">
      <c r="A205" s="37"/>
      <c r="B205" s="38"/>
      <c r="C205" s="210" t="s">
        <v>367</v>
      </c>
      <c r="D205" s="210" t="s">
        <v>146</v>
      </c>
      <c r="E205" s="211" t="s">
        <v>368</v>
      </c>
      <c r="F205" s="212" t="s">
        <v>369</v>
      </c>
      <c r="G205" s="213" t="s">
        <v>181</v>
      </c>
      <c r="H205" s="214">
        <v>369.89999999999998</v>
      </c>
      <c r="I205" s="215"/>
      <c r="J205" s="216">
        <f>ROUND(I205*H205,2)</f>
        <v>0</v>
      </c>
      <c r="K205" s="212" t="s">
        <v>150</v>
      </c>
      <c r="L205" s="43"/>
      <c r="M205" s="217" t="s">
        <v>19</v>
      </c>
      <c r="N205" s="218" t="s">
        <v>42</v>
      </c>
      <c r="O205" s="83"/>
      <c r="P205" s="219">
        <f>O205*H205</f>
        <v>0</v>
      </c>
      <c r="Q205" s="219">
        <v>0</v>
      </c>
      <c r="R205" s="219">
        <f>Q205*H205</f>
        <v>0</v>
      </c>
      <c r="S205" s="219">
        <v>0</v>
      </c>
      <c r="T205" s="220">
        <f>S205*H205</f>
        <v>0</v>
      </c>
      <c r="U205" s="37"/>
      <c r="V205" s="37"/>
      <c r="W205" s="37"/>
      <c r="X205" s="37"/>
      <c r="Y205" s="37"/>
      <c r="Z205" s="37"/>
      <c r="AA205" s="37"/>
      <c r="AB205" s="37"/>
      <c r="AC205" s="37"/>
      <c r="AD205" s="37"/>
      <c r="AE205" s="37"/>
      <c r="AR205" s="221" t="s">
        <v>151</v>
      </c>
      <c r="AT205" s="221" t="s">
        <v>146</v>
      </c>
      <c r="AU205" s="221" t="s">
        <v>78</v>
      </c>
      <c r="AY205" s="16" t="s">
        <v>143</v>
      </c>
      <c r="BE205" s="222">
        <f>IF(N205="základní",J205,0)</f>
        <v>0</v>
      </c>
      <c r="BF205" s="222">
        <f>IF(N205="snížená",J205,0)</f>
        <v>0</v>
      </c>
      <c r="BG205" s="222">
        <f>IF(N205="zákl. přenesená",J205,0)</f>
        <v>0</v>
      </c>
      <c r="BH205" s="222">
        <f>IF(N205="sníž. přenesená",J205,0)</f>
        <v>0</v>
      </c>
      <c r="BI205" s="222">
        <f>IF(N205="nulová",J205,0)</f>
        <v>0</v>
      </c>
      <c r="BJ205" s="16" t="s">
        <v>76</v>
      </c>
      <c r="BK205" s="222">
        <f>ROUND(I205*H205,2)</f>
        <v>0</v>
      </c>
      <c r="BL205" s="16" t="s">
        <v>151</v>
      </c>
      <c r="BM205" s="221" t="s">
        <v>370</v>
      </c>
    </row>
    <row r="206" s="2" customFormat="1">
      <c r="A206" s="37"/>
      <c r="B206" s="38"/>
      <c r="C206" s="39"/>
      <c r="D206" s="223" t="s">
        <v>153</v>
      </c>
      <c r="E206" s="39"/>
      <c r="F206" s="224" t="s">
        <v>371</v>
      </c>
      <c r="G206" s="39"/>
      <c r="H206" s="39"/>
      <c r="I206" s="129"/>
      <c r="J206" s="39"/>
      <c r="K206" s="39"/>
      <c r="L206" s="43"/>
      <c r="M206" s="225"/>
      <c r="N206" s="226"/>
      <c r="O206" s="83"/>
      <c r="P206" s="83"/>
      <c r="Q206" s="83"/>
      <c r="R206" s="83"/>
      <c r="S206" s="83"/>
      <c r="T206" s="84"/>
      <c r="U206" s="37"/>
      <c r="V206" s="37"/>
      <c r="W206" s="37"/>
      <c r="X206" s="37"/>
      <c r="Y206" s="37"/>
      <c r="Z206" s="37"/>
      <c r="AA206" s="37"/>
      <c r="AB206" s="37"/>
      <c r="AC206" s="37"/>
      <c r="AD206" s="37"/>
      <c r="AE206" s="37"/>
      <c r="AT206" s="16" t="s">
        <v>153</v>
      </c>
      <c r="AU206" s="16" t="s">
        <v>78</v>
      </c>
    </row>
    <row r="207" s="2" customFormat="1" ht="16.5" customHeight="1">
      <c r="A207" s="37"/>
      <c r="B207" s="38"/>
      <c r="C207" s="210" t="s">
        <v>372</v>
      </c>
      <c r="D207" s="210" t="s">
        <v>146</v>
      </c>
      <c r="E207" s="211" t="s">
        <v>373</v>
      </c>
      <c r="F207" s="212" t="s">
        <v>374</v>
      </c>
      <c r="G207" s="213" t="s">
        <v>181</v>
      </c>
      <c r="H207" s="214">
        <v>369.89999999999998</v>
      </c>
      <c r="I207" s="215"/>
      <c r="J207" s="216">
        <f>ROUND(I207*H207,2)</f>
        <v>0</v>
      </c>
      <c r="K207" s="212" t="s">
        <v>150</v>
      </c>
      <c r="L207" s="43"/>
      <c r="M207" s="217" t="s">
        <v>19</v>
      </c>
      <c r="N207" s="218" t="s">
        <v>42</v>
      </c>
      <c r="O207" s="83"/>
      <c r="P207" s="219">
        <f>O207*H207</f>
        <v>0</v>
      </c>
      <c r="Q207" s="219">
        <v>0</v>
      </c>
      <c r="R207" s="219">
        <f>Q207*H207</f>
        <v>0</v>
      </c>
      <c r="S207" s="219">
        <v>0</v>
      </c>
      <c r="T207" s="220">
        <f>S207*H207</f>
        <v>0</v>
      </c>
      <c r="U207" s="37"/>
      <c r="V207" s="37"/>
      <c r="W207" s="37"/>
      <c r="X207" s="37"/>
      <c r="Y207" s="37"/>
      <c r="Z207" s="37"/>
      <c r="AA207" s="37"/>
      <c r="AB207" s="37"/>
      <c r="AC207" s="37"/>
      <c r="AD207" s="37"/>
      <c r="AE207" s="37"/>
      <c r="AR207" s="221" t="s">
        <v>151</v>
      </c>
      <c r="AT207" s="221" t="s">
        <v>146</v>
      </c>
      <c r="AU207" s="221" t="s">
        <v>78</v>
      </c>
      <c r="AY207" s="16" t="s">
        <v>143</v>
      </c>
      <c r="BE207" s="222">
        <f>IF(N207="základní",J207,0)</f>
        <v>0</v>
      </c>
      <c r="BF207" s="222">
        <f>IF(N207="snížená",J207,0)</f>
        <v>0</v>
      </c>
      <c r="BG207" s="222">
        <f>IF(N207="zákl. přenesená",J207,0)</f>
        <v>0</v>
      </c>
      <c r="BH207" s="222">
        <f>IF(N207="sníž. přenesená",J207,0)</f>
        <v>0</v>
      </c>
      <c r="BI207" s="222">
        <f>IF(N207="nulová",J207,0)</f>
        <v>0</v>
      </c>
      <c r="BJ207" s="16" t="s">
        <v>76</v>
      </c>
      <c r="BK207" s="222">
        <f>ROUND(I207*H207,2)</f>
        <v>0</v>
      </c>
      <c r="BL207" s="16" t="s">
        <v>151</v>
      </c>
      <c r="BM207" s="221" t="s">
        <v>375</v>
      </c>
    </row>
    <row r="208" s="2" customFormat="1">
      <c r="A208" s="37"/>
      <c r="B208" s="38"/>
      <c r="C208" s="39"/>
      <c r="D208" s="223" t="s">
        <v>153</v>
      </c>
      <c r="E208" s="39"/>
      <c r="F208" s="224" t="s">
        <v>376</v>
      </c>
      <c r="G208" s="39"/>
      <c r="H208" s="39"/>
      <c r="I208" s="129"/>
      <c r="J208" s="39"/>
      <c r="K208" s="39"/>
      <c r="L208" s="43"/>
      <c r="M208" s="225"/>
      <c r="N208" s="226"/>
      <c r="O208" s="83"/>
      <c r="P208" s="83"/>
      <c r="Q208" s="83"/>
      <c r="R208" s="83"/>
      <c r="S208" s="83"/>
      <c r="T208" s="84"/>
      <c r="U208" s="37"/>
      <c r="V208" s="37"/>
      <c r="W208" s="37"/>
      <c r="X208" s="37"/>
      <c r="Y208" s="37"/>
      <c r="Z208" s="37"/>
      <c r="AA208" s="37"/>
      <c r="AB208" s="37"/>
      <c r="AC208" s="37"/>
      <c r="AD208" s="37"/>
      <c r="AE208" s="37"/>
      <c r="AT208" s="16" t="s">
        <v>153</v>
      </c>
      <c r="AU208" s="16" t="s">
        <v>78</v>
      </c>
    </row>
    <row r="209" s="2" customFormat="1" ht="16.5" customHeight="1">
      <c r="A209" s="37"/>
      <c r="B209" s="38"/>
      <c r="C209" s="210" t="s">
        <v>377</v>
      </c>
      <c r="D209" s="210" t="s">
        <v>146</v>
      </c>
      <c r="E209" s="211" t="s">
        <v>378</v>
      </c>
      <c r="F209" s="212" t="s">
        <v>379</v>
      </c>
      <c r="G209" s="213" t="s">
        <v>181</v>
      </c>
      <c r="H209" s="214">
        <v>369.89999999999998</v>
      </c>
      <c r="I209" s="215"/>
      <c r="J209" s="216">
        <f>ROUND(I209*H209,2)</f>
        <v>0</v>
      </c>
      <c r="K209" s="212" t="s">
        <v>150</v>
      </c>
      <c r="L209" s="43"/>
      <c r="M209" s="217" t="s">
        <v>19</v>
      </c>
      <c r="N209" s="218" t="s">
        <v>42</v>
      </c>
      <c r="O209" s="83"/>
      <c r="P209" s="219">
        <f>O209*H209</f>
        <v>0</v>
      </c>
      <c r="Q209" s="219">
        <v>0</v>
      </c>
      <c r="R209" s="219">
        <f>Q209*H209</f>
        <v>0</v>
      </c>
      <c r="S209" s="219">
        <v>0</v>
      </c>
      <c r="T209" s="220">
        <f>S209*H209</f>
        <v>0</v>
      </c>
      <c r="U209" s="37"/>
      <c r="V209" s="37"/>
      <c r="W209" s="37"/>
      <c r="X209" s="37"/>
      <c r="Y209" s="37"/>
      <c r="Z209" s="37"/>
      <c r="AA209" s="37"/>
      <c r="AB209" s="37"/>
      <c r="AC209" s="37"/>
      <c r="AD209" s="37"/>
      <c r="AE209" s="37"/>
      <c r="AR209" s="221" t="s">
        <v>151</v>
      </c>
      <c r="AT209" s="221" t="s">
        <v>146</v>
      </c>
      <c r="AU209" s="221" t="s">
        <v>78</v>
      </c>
      <c r="AY209" s="16" t="s">
        <v>143</v>
      </c>
      <c r="BE209" s="222">
        <f>IF(N209="základní",J209,0)</f>
        <v>0</v>
      </c>
      <c r="BF209" s="222">
        <f>IF(N209="snížená",J209,0)</f>
        <v>0</v>
      </c>
      <c r="BG209" s="222">
        <f>IF(N209="zákl. přenesená",J209,0)</f>
        <v>0</v>
      </c>
      <c r="BH209" s="222">
        <f>IF(N209="sníž. přenesená",J209,0)</f>
        <v>0</v>
      </c>
      <c r="BI209" s="222">
        <f>IF(N209="nulová",J209,0)</f>
        <v>0</v>
      </c>
      <c r="BJ209" s="16" t="s">
        <v>76</v>
      </c>
      <c r="BK209" s="222">
        <f>ROUND(I209*H209,2)</f>
        <v>0</v>
      </c>
      <c r="BL209" s="16" t="s">
        <v>151</v>
      </c>
      <c r="BM209" s="221" t="s">
        <v>380</v>
      </c>
    </row>
    <row r="210" s="2" customFormat="1" ht="21.75" customHeight="1">
      <c r="A210" s="37"/>
      <c r="B210" s="38"/>
      <c r="C210" s="210" t="s">
        <v>381</v>
      </c>
      <c r="D210" s="210" t="s">
        <v>146</v>
      </c>
      <c r="E210" s="211" t="s">
        <v>382</v>
      </c>
      <c r="F210" s="212" t="s">
        <v>383</v>
      </c>
      <c r="G210" s="213" t="s">
        <v>384</v>
      </c>
      <c r="H210" s="214">
        <v>1</v>
      </c>
      <c r="I210" s="215"/>
      <c r="J210" s="216">
        <f>ROUND(I210*H210,2)</f>
        <v>0</v>
      </c>
      <c r="K210" s="212" t="s">
        <v>150</v>
      </c>
      <c r="L210" s="43"/>
      <c r="M210" s="217" t="s">
        <v>19</v>
      </c>
      <c r="N210" s="218" t="s">
        <v>42</v>
      </c>
      <c r="O210" s="83"/>
      <c r="P210" s="219">
        <f>O210*H210</f>
        <v>0</v>
      </c>
      <c r="Q210" s="219">
        <v>0.00012999999999999999</v>
      </c>
      <c r="R210" s="219">
        <f>Q210*H210</f>
        <v>0.00012999999999999999</v>
      </c>
      <c r="S210" s="219">
        <v>0</v>
      </c>
      <c r="T210" s="220">
        <f>S210*H210</f>
        <v>0</v>
      </c>
      <c r="U210" s="37"/>
      <c r="V210" s="37"/>
      <c r="W210" s="37"/>
      <c r="X210" s="37"/>
      <c r="Y210" s="37"/>
      <c r="Z210" s="37"/>
      <c r="AA210" s="37"/>
      <c r="AB210" s="37"/>
      <c r="AC210" s="37"/>
      <c r="AD210" s="37"/>
      <c r="AE210" s="37"/>
      <c r="AR210" s="221" t="s">
        <v>151</v>
      </c>
      <c r="AT210" s="221" t="s">
        <v>146</v>
      </c>
      <c r="AU210" s="221" t="s">
        <v>78</v>
      </c>
      <c r="AY210" s="16" t="s">
        <v>143</v>
      </c>
      <c r="BE210" s="222">
        <f>IF(N210="základní",J210,0)</f>
        <v>0</v>
      </c>
      <c r="BF210" s="222">
        <f>IF(N210="snížená",J210,0)</f>
        <v>0</v>
      </c>
      <c r="BG210" s="222">
        <f>IF(N210="zákl. přenesená",J210,0)</f>
        <v>0</v>
      </c>
      <c r="BH210" s="222">
        <f>IF(N210="sníž. přenesená",J210,0)</f>
        <v>0</v>
      </c>
      <c r="BI210" s="222">
        <f>IF(N210="nulová",J210,0)</f>
        <v>0</v>
      </c>
      <c r="BJ210" s="16" t="s">
        <v>76</v>
      </c>
      <c r="BK210" s="222">
        <f>ROUND(I210*H210,2)</f>
        <v>0</v>
      </c>
      <c r="BL210" s="16" t="s">
        <v>151</v>
      </c>
      <c r="BM210" s="221" t="s">
        <v>385</v>
      </c>
    </row>
    <row r="211" s="2" customFormat="1">
      <c r="A211" s="37"/>
      <c r="B211" s="38"/>
      <c r="C211" s="39"/>
      <c r="D211" s="223" t="s">
        <v>153</v>
      </c>
      <c r="E211" s="39"/>
      <c r="F211" s="224" t="s">
        <v>386</v>
      </c>
      <c r="G211" s="39"/>
      <c r="H211" s="39"/>
      <c r="I211" s="129"/>
      <c r="J211" s="39"/>
      <c r="K211" s="39"/>
      <c r="L211" s="43"/>
      <c r="M211" s="225"/>
      <c r="N211" s="226"/>
      <c r="O211" s="83"/>
      <c r="P211" s="83"/>
      <c r="Q211" s="83"/>
      <c r="R211" s="83"/>
      <c r="S211" s="83"/>
      <c r="T211" s="84"/>
      <c r="U211" s="37"/>
      <c r="V211" s="37"/>
      <c r="W211" s="37"/>
      <c r="X211" s="37"/>
      <c r="Y211" s="37"/>
      <c r="Z211" s="37"/>
      <c r="AA211" s="37"/>
      <c r="AB211" s="37"/>
      <c r="AC211" s="37"/>
      <c r="AD211" s="37"/>
      <c r="AE211" s="37"/>
      <c r="AT211" s="16" t="s">
        <v>153</v>
      </c>
      <c r="AU211" s="16" t="s">
        <v>78</v>
      </c>
    </row>
    <row r="212" s="2" customFormat="1" ht="21.75" customHeight="1">
      <c r="A212" s="37"/>
      <c r="B212" s="38"/>
      <c r="C212" s="210" t="s">
        <v>387</v>
      </c>
      <c r="D212" s="210" t="s">
        <v>146</v>
      </c>
      <c r="E212" s="211" t="s">
        <v>388</v>
      </c>
      <c r="F212" s="212" t="s">
        <v>389</v>
      </c>
      <c r="G212" s="213" t="s">
        <v>181</v>
      </c>
      <c r="H212" s="214">
        <v>8.8399999999999999</v>
      </c>
      <c r="I212" s="215"/>
      <c r="J212" s="216">
        <f>ROUND(I212*H212,2)</f>
        <v>0</v>
      </c>
      <c r="K212" s="212" t="s">
        <v>150</v>
      </c>
      <c r="L212" s="43"/>
      <c r="M212" s="217" t="s">
        <v>19</v>
      </c>
      <c r="N212" s="218" t="s">
        <v>42</v>
      </c>
      <c r="O212" s="83"/>
      <c r="P212" s="219">
        <f>O212*H212</f>
        <v>0</v>
      </c>
      <c r="Q212" s="219">
        <v>0.00063000000000000003</v>
      </c>
      <c r="R212" s="219">
        <f>Q212*H212</f>
        <v>0.0055691999999999998</v>
      </c>
      <c r="S212" s="219">
        <v>0</v>
      </c>
      <c r="T212" s="220">
        <f>S212*H212</f>
        <v>0</v>
      </c>
      <c r="U212" s="37"/>
      <c r="V212" s="37"/>
      <c r="W212" s="37"/>
      <c r="X212" s="37"/>
      <c r="Y212" s="37"/>
      <c r="Z212" s="37"/>
      <c r="AA212" s="37"/>
      <c r="AB212" s="37"/>
      <c r="AC212" s="37"/>
      <c r="AD212" s="37"/>
      <c r="AE212" s="37"/>
      <c r="AR212" s="221" t="s">
        <v>151</v>
      </c>
      <c r="AT212" s="221" t="s">
        <v>146</v>
      </c>
      <c r="AU212" s="221" t="s">
        <v>78</v>
      </c>
      <c r="AY212" s="16" t="s">
        <v>143</v>
      </c>
      <c r="BE212" s="222">
        <f>IF(N212="základní",J212,0)</f>
        <v>0</v>
      </c>
      <c r="BF212" s="222">
        <f>IF(N212="snížená",J212,0)</f>
        <v>0</v>
      </c>
      <c r="BG212" s="222">
        <f>IF(N212="zákl. přenesená",J212,0)</f>
        <v>0</v>
      </c>
      <c r="BH212" s="222">
        <f>IF(N212="sníž. přenesená",J212,0)</f>
        <v>0</v>
      </c>
      <c r="BI212" s="222">
        <f>IF(N212="nulová",J212,0)</f>
        <v>0</v>
      </c>
      <c r="BJ212" s="16" t="s">
        <v>76</v>
      </c>
      <c r="BK212" s="222">
        <f>ROUND(I212*H212,2)</f>
        <v>0</v>
      </c>
      <c r="BL212" s="16" t="s">
        <v>151</v>
      </c>
      <c r="BM212" s="221" t="s">
        <v>390</v>
      </c>
    </row>
    <row r="213" s="2" customFormat="1" ht="16.5" customHeight="1">
      <c r="A213" s="37"/>
      <c r="B213" s="38"/>
      <c r="C213" s="210" t="s">
        <v>391</v>
      </c>
      <c r="D213" s="210" t="s">
        <v>146</v>
      </c>
      <c r="E213" s="211" t="s">
        <v>392</v>
      </c>
      <c r="F213" s="212" t="s">
        <v>393</v>
      </c>
      <c r="G213" s="213" t="s">
        <v>214</v>
      </c>
      <c r="H213" s="214">
        <v>1</v>
      </c>
      <c r="I213" s="215"/>
      <c r="J213" s="216">
        <f>ROUND(I213*H213,2)</f>
        <v>0</v>
      </c>
      <c r="K213" s="212" t="s">
        <v>150</v>
      </c>
      <c r="L213" s="43"/>
      <c r="M213" s="217" t="s">
        <v>19</v>
      </c>
      <c r="N213" s="218" t="s">
        <v>42</v>
      </c>
      <c r="O213" s="83"/>
      <c r="P213" s="219">
        <f>O213*H213</f>
        <v>0</v>
      </c>
      <c r="Q213" s="219">
        <v>0.00018000000000000001</v>
      </c>
      <c r="R213" s="219">
        <f>Q213*H213</f>
        <v>0.00018000000000000001</v>
      </c>
      <c r="S213" s="219">
        <v>0</v>
      </c>
      <c r="T213" s="220">
        <f>S213*H213</f>
        <v>0</v>
      </c>
      <c r="U213" s="37"/>
      <c r="V213" s="37"/>
      <c r="W213" s="37"/>
      <c r="X213" s="37"/>
      <c r="Y213" s="37"/>
      <c r="Z213" s="37"/>
      <c r="AA213" s="37"/>
      <c r="AB213" s="37"/>
      <c r="AC213" s="37"/>
      <c r="AD213" s="37"/>
      <c r="AE213" s="37"/>
      <c r="AR213" s="221" t="s">
        <v>151</v>
      </c>
      <c r="AT213" s="221" t="s">
        <v>146</v>
      </c>
      <c r="AU213" s="221" t="s">
        <v>78</v>
      </c>
      <c r="AY213" s="16" t="s">
        <v>143</v>
      </c>
      <c r="BE213" s="222">
        <f>IF(N213="základní",J213,0)</f>
        <v>0</v>
      </c>
      <c r="BF213" s="222">
        <f>IF(N213="snížená",J213,0)</f>
        <v>0</v>
      </c>
      <c r="BG213" s="222">
        <f>IF(N213="zákl. přenesená",J213,0)</f>
        <v>0</v>
      </c>
      <c r="BH213" s="222">
        <f>IF(N213="sníž. přenesená",J213,0)</f>
        <v>0</v>
      </c>
      <c r="BI213" s="222">
        <f>IF(N213="nulová",J213,0)</f>
        <v>0</v>
      </c>
      <c r="BJ213" s="16" t="s">
        <v>76</v>
      </c>
      <c r="BK213" s="222">
        <f>ROUND(I213*H213,2)</f>
        <v>0</v>
      </c>
      <c r="BL213" s="16" t="s">
        <v>151</v>
      </c>
      <c r="BM213" s="221" t="s">
        <v>394</v>
      </c>
    </row>
    <row r="214" s="2" customFormat="1">
      <c r="A214" s="37"/>
      <c r="B214" s="38"/>
      <c r="C214" s="39"/>
      <c r="D214" s="223" t="s">
        <v>153</v>
      </c>
      <c r="E214" s="39"/>
      <c r="F214" s="224" t="s">
        <v>395</v>
      </c>
      <c r="G214" s="39"/>
      <c r="H214" s="39"/>
      <c r="I214" s="129"/>
      <c r="J214" s="39"/>
      <c r="K214" s="39"/>
      <c r="L214" s="43"/>
      <c r="M214" s="225"/>
      <c r="N214" s="226"/>
      <c r="O214" s="83"/>
      <c r="P214" s="83"/>
      <c r="Q214" s="83"/>
      <c r="R214" s="83"/>
      <c r="S214" s="83"/>
      <c r="T214" s="84"/>
      <c r="U214" s="37"/>
      <c r="V214" s="37"/>
      <c r="W214" s="37"/>
      <c r="X214" s="37"/>
      <c r="Y214" s="37"/>
      <c r="Z214" s="37"/>
      <c r="AA214" s="37"/>
      <c r="AB214" s="37"/>
      <c r="AC214" s="37"/>
      <c r="AD214" s="37"/>
      <c r="AE214" s="37"/>
      <c r="AT214" s="16" t="s">
        <v>153</v>
      </c>
      <c r="AU214" s="16" t="s">
        <v>78</v>
      </c>
    </row>
    <row r="215" s="2" customFormat="1" ht="16.5" customHeight="1">
      <c r="A215" s="37"/>
      <c r="B215" s="38"/>
      <c r="C215" s="227" t="s">
        <v>396</v>
      </c>
      <c r="D215" s="227" t="s">
        <v>250</v>
      </c>
      <c r="E215" s="228" t="s">
        <v>397</v>
      </c>
      <c r="F215" s="229" t="s">
        <v>398</v>
      </c>
      <c r="G215" s="230" t="s">
        <v>214</v>
      </c>
      <c r="H215" s="231">
        <v>1</v>
      </c>
      <c r="I215" s="232"/>
      <c r="J215" s="233">
        <f>ROUND(I215*H215,2)</f>
        <v>0</v>
      </c>
      <c r="K215" s="229" t="s">
        <v>150</v>
      </c>
      <c r="L215" s="234"/>
      <c r="M215" s="235" t="s">
        <v>19</v>
      </c>
      <c r="N215" s="236" t="s">
        <v>42</v>
      </c>
      <c r="O215" s="83"/>
      <c r="P215" s="219">
        <f>O215*H215</f>
        <v>0</v>
      </c>
      <c r="Q215" s="219">
        <v>0.012</v>
      </c>
      <c r="R215" s="219">
        <f>Q215*H215</f>
        <v>0.012</v>
      </c>
      <c r="S215" s="219">
        <v>0</v>
      </c>
      <c r="T215" s="220">
        <f>S215*H215</f>
        <v>0</v>
      </c>
      <c r="U215" s="37"/>
      <c r="V215" s="37"/>
      <c r="W215" s="37"/>
      <c r="X215" s="37"/>
      <c r="Y215" s="37"/>
      <c r="Z215" s="37"/>
      <c r="AA215" s="37"/>
      <c r="AB215" s="37"/>
      <c r="AC215" s="37"/>
      <c r="AD215" s="37"/>
      <c r="AE215" s="37"/>
      <c r="AR215" s="221" t="s">
        <v>253</v>
      </c>
      <c r="AT215" s="221" t="s">
        <v>250</v>
      </c>
      <c r="AU215" s="221" t="s">
        <v>78</v>
      </c>
      <c r="AY215" s="16" t="s">
        <v>143</v>
      </c>
      <c r="BE215" s="222">
        <f>IF(N215="základní",J215,0)</f>
        <v>0</v>
      </c>
      <c r="BF215" s="222">
        <f>IF(N215="snížená",J215,0)</f>
        <v>0</v>
      </c>
      <c r="BG215" s="222">
        <f>IF(N215="zákl. přenesená",J215,0)</f>
        <v>0</v>
      </c>
      <c r="BH215" s="222">
        <f>IF(N215="sníž. přenesená",J215,0)</f>
        <v>0</v>
      </c>
      <c r="BI215" s="222">
        <f>IF(N215="nulová",J215,0)</f>
        <v>0</v>
      </c>
      <c r="BJ215" s="16" t="s">
        <v>76</v>
      </c>
      <c r="BK215" s="222">
        <f>ROUND(I215*H215,2)</f>
        <v>0</v>
      </c>
      <c r="BL215" s="16" t="s">
        <v>151</v>
      </c>
      <c r="BM215" s="221" t="s">
        <v>399</v>
      </c>
    </row>
    <row r="216" s="2" customFormat="1" ht="16.5" customHeight="1">
      <c r="A216" s="37"/>
      <c r="B216" s="38"/>
      <c r="C216" s="227" t="s">
        <v>400</v>
      </c>
      <c r="D216" s="227" t="s">
        <v>250</v>
      </c>
      <c r="E216" s="228" t="s">
        <v>401</v>
      </c>
      <c r="F216" s="229" t="s">
        <v>402</v>
      </c>
      <c r="G216" s="230" t="s">
        <v>384</v>
      </c>
      <c r="H216" s="231">
        <v>1</v>
      </c>
      <c r="I216" s="232"/>
      <c r="J216" s="233">
        <f>ROUND(I216*H216,2)</f>
        <v>0</v>
      </c>
      <c r="K216" s="229" t="s">
        <v>150</v>
      </c>
      <c r="L216" s="234"/>
      <c r="M216" s="235" t="s">
        <v>19</v>
      </c>
      <c r="N216" s="236" t="s">
        <v>42</v>
      </c>
      <c r="O216" s="83"/>
      <c r="P216" s="219">
        <f>O216*H216</f>
        <v>0</v>
      </c>
      <c r="Q216" s="219">
        <v>0</v>
      </c>
      <c r="R216" s="219">
        <f>Q216*H216</f>
        <v>0</v>
      </c>
      <c r="S216" s="219">
        <v>0</v>
      </c>
      <c r="T216" s="220">
        <f>S216*H216</f>
        <v>0</v>
      </c>
      <c r="U216" s="37"/>
      <c r="V216" s="37"/>
      <c r="W216" s="37"/>
      <c r="X216" s="37"/>
      <c r="Y216" s="37"/>
      <c r="Z216" s="37"/>
      <c r="AA216" s="37"/>
      <c r="AB216" s="37"/>
      <c r="AC216" s="37"/>
      <c r="AD216" s="37"/>
      <c r="AE216" s="37"/>
      <c r="AR216" s="221" t="s">
        <v>253</v>
      </c>
      <c r="AT216" s="221" t="s">
        <v>250</v>
      </c>
      <c r="AU216" s="221" t="s">
        <v>78</v>
      </c>
      <c r="AY216" s="16" t="s">
        <v>143</v>
      </c>
      <c r="BE216" s="222">
        <f>IF(N216="základní",J216,0)</f>
        <v>0</v>
      </c>
      <c r="BF216" s="222">
        <f>IF(N216="snížená",J216,0)</f>
        <v>0</v>
      </c>
      <c r="BG216" s="222">
        <f>IF(N216="zákl. přenesená",J216,0)</f>
        <v>0</v>
      </c>
      <c r="BH216" s="222">
        <f>IF(N216="sníž. přenesená",J216,0)</f>
        <v>0</v>
      </c>
      <c r="BI216" s="222">
        <f>IF(N216="nulová",J216,0)</f>
        <v>0</v>
      </c>
      <c r="BJ216" s="16" t="s">
        <v>76</v>
      </c>
      <c r="BK216" s="222">
        <f>ROUND(I216*H216,2)</f>
        <v>0</v>
      </c>
      <c r="BL216" s="16" t="s">
        <v>151</v>
      </c>
      <c r="BM216" s="221" t="s">
        <v>403</v>
      </c>
    </row>
    <row r="217" s="2" customFormat="1" ht="16.5" customHeight="1">
      <c r="A217" s="37"/>
      <c r="B217" s="38"/>
      <c r="C217" s="210" t="s">
        <v>303</v>
      </c>
      <c r="D217" s="210" t="s">
        <v>146</v>
      </c>
      <c r="E217" s="211" t="s">
        <v>404</v>
      </c>
      <c r="F217" s="212" t="s">
        <v>405</v>
      </c>
      <c r="G217" s="213" t="s">
        <v>162</v>
      </c>
      <c r="H217" s="214">
        <v>1.7</v>
      </c>
      <c r="I217" s="215"/>
      <c r="J217" s="216">
        <f>ROUND(I217*H217,2)</f>
        <v>0</v>
      </c>
      <c r="K217" s="212" t="s">
        <v>150</v>
      </c>
      <c r="L217" s="43"/>
      <c r="M217" s="217" t="s">
        <v>19</v>
      </c>
      <c r="N217" s="218" t="s">
        <v>42</v>
      </c>
      <c r="O217" s="83"/>
      <c r="P217" s="219">
        <f>O217*H217</f>
        <v>0</v>
      </c>
      <c r="Q217" s="219">
        <v>0</v>
      </c>
      <c r="R217" s="219">
        <f>Q217*H217</f>
        <v>0</v>
      </c>
      <c r="S217" s="219">
        <v>2.3999999999999999</v>
      </c>
      <c r="T217" s="220">
        <f>S217*H217</f>
        <v>4.0800000000000001</v>
      </c>
      <c r="U217" s="37"/>
      <c r="V217" s="37"/>
      <c r="W217" s="37"/>
      <c r="X217" s="37"/>
      <c r="Y217" s="37"/>
      <c r="Z217" s="37"/>
      <c r="AA217" s="37"/>
      <c r="AB217" s="37"/>
      <c r="AC217" s="37"/>
      <c r="AD217" s="37"/>
      <c r="AE217" s="37"/>
      <c r="AR217" s="221" t="s">
        <v>151</v>
      </c>
      <c r="AT217" s="221" t="s">
        <v>146</v>
      </c>
      <c r="AU217" s="221" t="s">
        <v>78</v>
      </c>
      <c r="AY217" s="16" t="s">
        <v>143</v>
      </c>
      <c r="BE217" s="222">
        <f>IF(N217="základní",J217,0)</f>
        <v>0</v>
      </c>
      <c r="BF217" s="222">
        <f>IF(N217="snížená",J217,0)</f>
        <v>0</v>
      </c>
      <c r="BG217" s="222">
        <f>IF(N217="zákl. přenesená",J217,0)</f>
        <v>0</v>
      </c>
      <c r="BH217" s="222">
        <f>IF(N217="sníž. přenesená",J217,0)</f>
        <v>0</v>
      </c>
      <c r="BI217" s="222">
        <f>IF(N217="nulová",J217,0)</f>
        <v>0</v>
      </c>
      <c r="BJ217" s="16" t="s">
        <v>76</v>
      </c>
      <c r="BK217" s="222">
        <f>ROUND(I217*H217,2)</f>
        <v>0</v>
      </c>
      <c r="BL217" s="16" t="s">
        <v>151</v>
      </c>
      <c r="BM217" s="221" t="s">
        <v>406</v>
      </c>
    </row>
    <row r="218" s="2" customFormat="1">
      <c r="A218" s="37"/>
      <c r="B218" s="38"/>
      <c r="C218" s="39"/>
      <c r="D218" s="223" t="s">
        <v>153</v>
      </c>
      <c r="E218" s="39"/>
      <c r="F218" s="224" t="s">
        <v>407</v>
      </c>
      <c r="G218" s="39"/>
      <c r="H218" s="39"/>
      <c r="I218" s="129"/>
      <c r="J218" s="39"/>
      <c r="K218" s="39"/>
      <c r="L218" s="43"/>
      <c r="M218" s="225"/>
      <c r="N218" s="226"/>
      <c r="O218" s="83"/>
      <c r="P218" s="83"/>
      <c r="Q218" s="83"/>
      <c r="R218" s="83"/>
      <c r="S218" s="83"/>
      <c r="T218" s="84"/>
      <c r="U218" s="37"/>
      <c r="V218" s="37"/>
      <c r="W218" s="37"/>
      <c r="X218" s="37"/>
      <c r="Y218" s="37"/>
      <c r="Z218" s="37"/>
      <c r="AA218" s="37"/>
      <c r="AB218" s="37"/>
      <c r="AC218" s="37"/>
      <c r="AD218" s="37"/>
      <c r="AE218" s="37"/>
      <c r="AT218" s="16" t="s">
        <v>153</v>
      </c>
      <c r="AU218" s="16" t="s">
        <v>78</v>
      </c>
    </row>
    <row r="219" s="2" customFormat="1" ht="21.75" customHeight="1">
      <c r="A219" s="37"/>
      <c r="B219" s="38"/>
      <c r="C219" s="210" t="s">
        <v>354</v>
      </c>
      <c r="D219" s="210" t="s">
        <v>146</v>
      </c>
      <c r="E219" s="211" t="s">
        <v>408</v>
      </c>
      <c r="F219" s="212" t="s">
        <v>409</v>
      </c>
      <c r="G219" s="213" t="s">
        <v>181</v>
      </c>
      <c r="H219" s="214">
        <v>1.8</v>
      </c>
      <c r="I219" s="215"/>
      <c r="J219" s="216">
        <f>ROUND(I219*H219,2)</f>
        <v>0</v>
      </c>
      <c r="K219" s="212" t="s">
        <v>150</v>
      </c>
      <c r="L219" s="43"/>
      <c r="M219" s="217" t="s">
        <v>19</v>
      </c>
      <c r="N219" s="218" t="s">
        <v>42</v>
      </c>
      <c r="O219" s="83"/>
      <c r="P219" s="219">
        <f>O219*H219</f>
        <v>0</v>
      </c>
      <c r="Q219" s="219">
        <v>0</v>
      </c>
      <c r="R219" s="219">
        <f>Q219*H219</f>
        <v>0</v>
      </c>
      <c r="S219" s="219">
        <v>0.057000000000000002</v>
      </c>
      <c r="T219" s="220">
        <f>S219*H219</f>
        <v>0.10260000000000001</v>
      </c>
      <c r="U219" s="37"/>
      <c r="V219" s="37"/>
      <c r="W219" s="37"/>
      <c r="X219" s="37"/>
      <c r="Y219" s="37"/>
      <c r="Z219" s="37"/>
      <c r="AA219" s="37"/>
      <c r="AB219" s="37"/>
      <c r="AC219" s="37"/>
      <c r="AD219" s="37"/>
      <c r="AE219" s="37"/>
      <c r="AR219" s="221" t="s">
        <v>151</v>
      </c>
      <c r="AT219" s="221" t="s">
        <v>146</v>
      </c>
      <c r="AU219" s="221" t="s">
        <v>78</v>
      </c>
      <c r="AY219" s="16" t="s">
        <v>143</v>
      </c>
      <c r="BE219" s="222">
        <f>IF(N219="základní",J219,0)</f>
        <v>0</v>
      </c>
      <c r="BF219" s="222">
        <f>IF(N219="snížená",J219,0)</f>
        <v>0</v>
      </c>
      <c r="BG219" s="222">
        <f>IF(N219="zákl. přenesená",J219,0)</f>
        <v>0</v>
      </c>
      <c r="BH219" s="222">
        <f>IF(N219="sníž. přenesená",J219,0)</f>
        <v>0</v>
      </c>
      <c r="BI219" s="222">
        <f>IF(N219="nulová",J219,0)</f>
        <v>0</v>
      </c>
      <c r="BJ219" s="16" t="s">
        <v>76</v>
      </c>
      <c r="BK219" s="222">
        <f>ROUND(I219*H219,2)</f>
        <v>0</v>
      </c>
      <c r="BL219" s="16" t="s">
        <v>151</v>
      </c>
      <c r="BM219" s="221" t="s">
        <v>410</v>
      </c>
    </row>
    <row r="220" s="2" customFormat="1">
      <c r="A220" s="37"/>
      <c r="B220" s="38"/>
      <c r="C220" s="39"/>
      <c r="D220" s="223" t="s">
        <v>153</v>
      </c>
      <c r="E220" s="39"/>
      <c r="F220" s="224" t="s">
        <v>411</v>
      </c>
      <c r="G220" s="39"/>
      <c r="H220" s="39"/>
      <c r="I220" s="129"/>
      <c r="J220" s="39"/>
      <c r="K220" s="39"/>
      <c r="L220" s="43"/>
      <c r="M220" s="225"/>
      <c r="N220" s="226"/>
      <c r="O220" s="83"/>
      <c r="P220" s="83"/>
      <c r="Q220" s="83"/>
      <c r="R220" s="83"/>
      <c r="S220" s="83"/>
      <c r="T220" s="84"/>
      <c r="U220" s="37"/>
      <c r="V220" s="37"/>
      <c r="W220" s="37"/>
      <c r="X220" s="37"/>
      <c r="Y220" s="37"/>
      <c r="Z220" s="37"/>
      <c r="AA220" s="37"/>
      <c r="AB220" s="37"/>
      <c r="AC220" s="37"/>
      <c r="AD220" s="37"/>
      <c r="AE220" s="37"/>
      <c r="AT220" s="16" t="s">
        <v>153</v>
      </c>
      <c r="AU220" s="16" t="s">
        <v>78</v>
      </c>
    </row>
    <row r="221" s="2" customFormat="1" ht="16.5" customHeight="1">
      <c r="A221" s="37"/>
      <c r="B221" s="38"/>
      <c r="C221" s="210" t="s">
        <v>412</v>
      </c>
      <c r="D221" s="210" t="s">
        <v>146</v>
      </c>
      <c r="E221" s="211" t="s">
        <v>413</v>
      </c>
      <c r="F221" s="212" t="s">
        <v>414</v>
      </c>
      <c r="G221" s="213" t="s">
        <v>162</v>
      </c>
      <c r="H221" s="214">
        <v>0.90000000000000002</v>
      </c>
      <c r="I221" s="215"/>
      <c r="J221" s="216">
        <f>ROUND(I221*H221,2)</f>
        <v>0</v>
      </c>
      <c r="K221" s="212" t="s">
        <v>150</v>
      </c>
      <c r="L221" s="43"/>
      <c r="M221" s="217" t="s">
        <v>19</v>
      </c>
      <c r="N221" s="218" t="s">
        <v>42</v>
      </c>
      <c r="O221" s="83"/>
      <c r="P221" s="219">
        <f>O221*H221</f>
        <v>0</v>
      </c>
      <c r="Q221" s="219">
        <v>0</v>
      </c>
      <c r="R221" s="219">
        <f>Q221*H221</f>
        <v>0</v>
      </c>
      <c r="S221" s="219">
        <v>1.3999999999999999</v>
      </c>
      <c r="T221" s="220">
        <f>S221*H221</f>
        <v>1.26</v>
      </c>
      <c r="U221" s="37"/>
      <c r="V221" s="37"/>
      <c r="W221" s="37"/>
      <c r="X221" s="37"/>
      <c r="Y221" s="37"/>
      <c r="Z221" s="37"/>
      <c r="AA221" s="37"/>
      <c r="AB221" s="37"/>
      <c r="AC221" s="37"/>
      <c r="AD221" s="37"/>
      <c r="AE221" s="37"/>
      <c r="AR221" s="221" t="s">
        <v>151</v>
      </c>
      <c r="AT221" s="221" t="s">
        <v>146</v>
      </c>
      <c r="AU221" s="221" t="s">
        <v>78</v>
      </c>
      <c r="AY221" s="16" t="s">
        <v>143</v>
      </c>
      <c r="BE221" s="222">
        <f>IF(N221="základní",J221,0)</f>
        <v>0</v>
      </c>
      <c r="BF221" s="222">
        <f>IF(N221="snížená",J221,0)</f>
        <v>0</v>
      </c>
      <c r="BG221" s="222">
        <f>IF(N221="zákl. přenesená",J221,0)</f>
        <v>0</v>
      </c>
      <c r="BH221" s="222">
        <f>IF(N221="sníž. přenesená",J221,0)</f>
        <v>0</v>
      </c>
      <c r="BI221" s="222">
        <f>IF(N221="nulová",J221,0)</f>
        <v>0</v>
      </c>
      <c r="BJ221" s="16" t="s">
        <v>76</v>
      </c>
      <c r="BK221" s="222">
        <f>ROUND(I221*H221,2)</f>
        <v>0</v>
      </c>
      <c r="BL221" s="16" t="s">
        <v>151</v>
      </c>
      <c r="BM221" s="221" t="s">
        <v>415</v>
      </c>
    </row>
    <row r="222" s="2" customFormat="1" ht="21.75" customHeight="1">
      <c r="A222" s="37"/>
      <c r="B222" s="38"/>
      <c r="C222" s="210" t="s">
        <v>416</v>
      </c>
      <c r="D222" s="210" t="s">
        <v>146</v>
      </c>
      <c r="E222" s="211" t="s">
        <v>417</v>
      </c>
      <c r="F222" s="212" t="s">
        <v>418</v>
      </c>
      <c r="G222" s="213" t="s">
        <v>149</v>
      </c>
      <c r="H222" s="214">
        <v>2</v>
      </c>
      <c r="I222" s="215"/>
      <c r="J222" s="216">
        <f>ROUND(I222*H222,2)</f>
        <v>0</v>
      </c>
      <c r="K222" s="212" t="s">
        <v>150</v>
      </c>
      <c r="L222" s="43"/>
      <c r="M222" s="217" t="s">
        <v>19</v>
      </c>
      <c r="N222" s="218" t="s">
        <v>42</v>
      </c>
      <c r="O222" s="83"/>
      <c r="P222" s="219">
        <f>O222*H222</f>
        <v>0</v>
      </c>
      <c r="Q222" s="219">
        <v>0.00072000000000000005</v>
      </c>
      <c r="R222" s="219">
        <f>Q222*H222</f>
        <v>0.0014400000000000001</v>
      </c>
      <c r="S222" s="219">
        <v>0.025000000000000001</v>
      </c>
      <c r="T222" s="220">
        <f>S222*H222</f>
        <v>0.050000000000000003</v>
      </c>
      <c r="U222" s="37"/>
      <c r="V222" s="37"/>
      <c r="W222" s="37"/>
      <c r="X222" s="37"/>
      <c r="Y222" s="37"/>
      <c r="Z222" s="37"/>
      <c r="AA222" s="37"/>
      <c r="AB222" s="37"/>
      <c r="AC222" s="37"/>
      <c r="AD222" s="37"/>
      <c r="AE222" s="37"/>
      <c r="AR222" s="221" t="s">
        <v>151</v>
      </c>
      <c r="AT222" s="221" t="s">
        <v>146</v>
      </c>
      <c r="AU222" s="221" t="s">
        <v>78</v>
      </c>
      <c r="AY222" s="16" t="s">
        <v>143</v>
      </c>
      <c r="BE222" s="222">
        <f>IF(N222="základní",J222,0)</f>
        <v>0</v>
      </c>
      <c r="BF222" s="222">
        <f>IF(N222="snížená",J222,0)</f>
        <v>0</v>
      </c>
      <c r="BG222" s="222">
        <f>IF(N222="zákl. přenesená",J222,0)</f>
        <v>0</v>
      </c>
      <c r="BH222" s="222">
        <f>IF(N222="sníž. přenesená",J222,0)</f>
        <v>0</v>
      </c>
      <c r="BI222" s="222">
        <f>IF(N222="nulová",J222,0)</f>
        <v>0</v>
      </c>
      <c r="BJ222" s="16" t="s">
        <v>76</v>
      </c>
      <c r="BK222" s="222">
        <f>ROUND(I222*H222,2)</f>
        <v>0</v>
      </c>
      <c r="BL222" s="16" t="s">
        <v>151</v>
      </c>
      <c r="BM222" s="221" t="s">
        <v>419</v>
      </c>
    </row>
    <row r="223" s="2" customFormat="1">
      <c r="A223" s="37"/>
      <c r="B223" s="38"/>
      <c r="C223" s="39"/>
      <c r="D223" s="223" t="s">
        <v>153</v>
      </c>
      <c r="E223" s="39"/>
      <c r="F223" s="224" t="s">
        <v>420</v>
      </c>
      <c r="G223" s="39"/>
      <c r="H223" s="39"/>
      <c r="I223" s="129"/>
      <c r="J223" s="39"/>
      <c r="K223" s="39"/>
      <c r="L223" s="43"/>
      <c r="M223" s="225"/>
      <c r="N223" s="226"/>
      <c r="O223" s="83"/>
      <c r="P223" s="83"/>
      <c r="Q223" s="83"/>
      <c r="R223" s="83"/>
      <c r="S223" s="83"/>
      <c r="T223" s="84"/>
      <c r="U223" s="37"/>
      <c r="V223" s="37"/>
      <c r="W223" s="37"/>
      <c r="X223" s="37"/>
      <c r="Y223" s="37"/>
      <c r="Z223" s="37"/>
      <c r="AA223" s="37"/>
      <c r="AB223" s="37"/>
      <c r="AC223" s="37"/>
      <c r="AD223" s="37"/>
      <c r="AE223" s="37"/>
      <c r="AT223" s="16" t="s">
        <v>153</v>
      </c>
      <c r="AU223" s="16" t="s">
        <v>78</v>
      </c>
    </row>
    <row r="224" s="2" customFormat="1" ht="21.75" customHeight="1">
      <c r="A224" s="37"/>
      <c r="B224" s="38"/>
      <c r="C224" s="210" t="s">
        <v>421</v>
      </c>
      <c r="D224" s="210" t="s">
        <v>146</v>
      </c>
      <c r="E224" s="211" t="s">
        <v>422</v>
      </c>
      <c r="F224" s="212" t="s">
        <v>423</v>
      </c>
      <c r="G224" s="213" t="s">
        <v>149</v>
      </c>
      <c r="H224" s="214">
        <v>3</v>
      </c>
      <c r="I224" s="215"/>
      <c r="J224" s="216">
        <f>ROUND(I224*H224,2)</f>
        <v>0</v>
      </c>
      <c r="K224" s="212" t="s">
        <v>150</v>
      </c>
      <c r="L224" s="43"/>
      <c r="M224" s="217" t="s">
        <v>19</v>
      </c>
      <c r="N224" s="218" t="s">
        <v>42</v>
      </c>
      <c r="O224" s="83"/>
      <c r="P224" s="219">
        <f>O224*H224</f>
        <v>0</v>
      </c>
      <c r="Q224" s="219">
        <v>0.00080999999999999996</v>
      </c>
      <c r="R224" s="219">
        <f>Q224*H224</f>
        <v>0.0024299999999999999</v>
      </c>
      <c r="S224" s="219">
        <v>0.037999999999999999</v>
      </c>
      <c r="T224" s="220">
        <f>S224*H224</f>
        <v>0.11399999999999999</v>
      </c>
      <c r="U224" s="37"/>
      <c r="V224" s="37"/>
      <c r="W224" s="37"/>
      <c r="X224" s="37"/>
      <c r="Y224" s="37"/>
      <c r="Z224" s="37"/>
      <c r="AA224" s="37"/>
      <c r="AB224" s="37"/>
      <c r="AC224" s="37"/>
      <c r="AD224" s="37"/>
      <c r="AE224" s="37"/>
      <c r="AR224" s="221" t="s">
        <v>151</v>
      </c>
      <c r="AT224" s="221" t="s">
        <v>146</v>
      </c>
      <c r="AU224" s="221" t="s">
        <v>78</v>
      </c>
      <c r="AY224" s="16" t="s">
        <v>143</v>
      </c>
      <c r="BE224" s="222">
        <f>IF(N224="základní",J224,0)</f>
        <v>0</v>
      </c>
      <c r="BF224" s="222">
        <f>IF(N224="snížená",J224,0)</f>
        <v>0</v>
      </c>
      <c r="BG224" s="222">
        <f>IF(N224="zákl. přenesená",J224,0)</f>
        <v>0</v>
      </c>
      <c r="BH224" s="222">
        <f>IF(N224="sníž. přenesená",J224,0)</f>
        <v>0</v>
      </c>
      <c r="BI224" s="222">
        <f>IF(N224="nulová",J224,0)</f>
        <v>0</v>
      </c>
      <c r="BJ224" s="16" t="s">
        <v>76</v>
      </c>
      <c r="BK224" s="222">
        <f>ROUND(I224*H224,2)</f>
        <v>0</v>
      </c>
      <c r="BL224" s="16" t="s">
        <v>151</v>
      </c>
      <c r="BM224" s="221" t="s">
        <v>424</v>
      </c>
    </row>
    <row r="225" s="2" customFormat="1">
      <c r="A225" s="37"/>
      <c r="B225" s="38"/>
      <c r="C225" s="39"/>
      <c r="D225" s="223" t="s">
        <v>153</v>
      </c>
      <c r="E225" s="39"/>
      <c r="F225" s="224" t="s">
        <v>420</v>
      </c>
      <c r="G225" s="39"/>
      <c r="H225" s="39"/>
      <c r="I225" s="129"/>
      <c r="J225" s="39"/>
      <c r="K225" s="39"/>
      <c r="L225" s="43"/>
      <c r="M225" s="225"/>
      <c r="N225" s="226"/>
      <c r="O225" s="83"/>
      <c r="P225" s="83"/>
      <c r="Q225" s="83"/>
      <c r="R225" s="83"/>
      <c r="S225" s="83"/>
      <c r="T225" s="84"/>
      <c r="U225" s="37"/>
      <c r="V225" s="37"/>
      <c r="W225" s="37"/>
      <c r="X225" s="37"/>
      <c r="Y225" s="37"/>
      <c r="Z225" s="37"/>
      <c r="AA225" s="37"/>
      <c r="AB225" s="37"/>
      <c r="AC225" s="37"/>
      <c r="AD225" s="37"/>
      <c r="AE225" s="37"/>
      <c r="AT225" s="16" t="s">
        <v>153</v>
      </c>
      <c r="AU225" s="16" t="s">
        <v>78</v>
      </c>
    </row>
    <row r="226" s="12" customFormat="1" ht="22.8" customHeight="1">
      <c r="A226" s="12"/>
      <c r="B226" s="194"/>
      <c r="C226" s="195"/>
      <c r="D226" s="196" t="s">
        <v>70</v>
      </c>
      <c r="E226" s="208" t="s">
        <v>425</v>
      </c>
      <c r="F226" s="208" t="s">
        <v>426</v>
      </c>
      <c r="G226" s="195"/>
      <c r="H226" s="195"/>
      <c r="I226" s="198"/>
      <c r="J226" s="209">
        <f>BK226</f>
        <v>0</v>
      </c>
      <c r="K226" s="195"/>
      <c r="L226" s="200"/>
      <c r="M226" s="201"/>
      <c r="N226" s="202"/>
      <c r="O226" s="202"/>
      <c r="P226" s="203">
        <f>P227</f>
        <v>0</v>
      </c>
      <c r="Q226" s="202"/>
      <c r="R226" s="203">
        <f>R227</f>
        <v>0</v>
      </c>
      <c r="S226" s="202"/>
      <c r="T226" s="204">
        <f>T227</f>
        <v>0</v>
      </c>
      <c r="U226" s="12"/>
      <c r="V226" s="12"/>
      <c r="W226" s="12"/>
      <c r="X226" s="12"/>
      <c r="Y226" s="12"/>
      <c r="Z226" s="12"/>
      <c r="AA226" s="12"/>
      <c r="AB226" s="12"/>
      <c r="AC226" s="12"/>
      <c r="AD226" s="12"/>
      <c r="AE226" s="12"/>
      <c r="AR226" s="205" t="s">
        <v>76</v>
      </c>
      <c r="AT226" s="206" t="s">
        <v>70</v>
      </c>
      <c r="AU226" s="206" t="s">
        <v>76</v>
      </c>
      <c r="AY226" s="205" t="s">
        <v>143</v>
      </c>
      <c r="BK226" s="207">
        <f>BK227</f>
        <v>0</v>
      </c>
    </row>
    <row r="227" s="2" customFormat="1" ht="21.75" customHeight="1">
      <c r="A227" s="37"/>
      <c r="B227" s="38"/>
      <c r="C227" s="210" t="s">
        <v>427</v>
      </c>
      <c r="D227" s="210" t="s">
        <v>146</v>
      </c>
      <c r="E227" s="211" t="s">
        <v>428</v>
      </c>
      <c r="F227" s="212" t="s">
        <v>429</v>
      </c>
      <c r="G227" s="213" t="s">
        <v>191</v>
      </c>
      <c r="H227" s="214">
        <v>150.53200000000001</v>
      </c>
      <c r="I227" s="215"/>
      <c r="J227" s="216">
        <f>ROUND(I227*H227,2)</f>
        <v>0</v>
      </c>
      <c r="K227" s="212" t="s">
        <v>150</v>
      </c>
      <c r="L227" s="43"/>
      <c r="M227" s="217" t="s">
        <v>19</v>
      </c>
      <c r="N227" s="218" t="s">
        <v>42</v>
      </c>
      <c r="O227" s="83"/>
      <c r="P227" s="219">
        <f>O227*H227</f>
        <v>0</v>
      </c>
      <c r="Q227" s="219">
        <v>0</v>
      </c>
      <c r="R227" s="219">
        <f>Q227*H227</f>
        <v>0</v>
      </c>
      <c r="S227" s="219">
        <v>0</v>
      </c>
      <c r="T227" s="220">
        <f>S227*H227</f>
        <v>0</v>
      </c>
      <c r="U227" s="37"/>
      <c r="V227" s="37"/>
      <c r="W227" s="37"/>
      <c r="X227" s="37"/>
      <c r="Y227" s="37"/>
      <c r="Z227" s="37"/>
      <c r="AA227" s="37"/>
      <c r="AB227" s="37"/>
      <c r="AC227" s="37"/>
      <c r="AD227" s="37"/>
      <c r="AE227" s="37"/>
      <c r="AR227" s="221" t="s">
        <v>151</v>
      </c>
      <c r="AT227" s="221" t="s">
        <v>146</v>
      </c>
      <c r="AU227" s="221" t="s">
        <v>78</v>
      </c>
      <c r="AY227" s="16" t="s">
        <v>143</v>
      </c>
      <c r="BE227" s="222">
        <f>IF(N227="základní",J227,0)</f>
        <v>0</v>
      </c>
      <c r="BF227" s="222">
        <f>IF(N227="snížená",J227,0)</f>
        <v>0</v>
      </c>
      <c r="BG227" s="222">
        <f>IF(N227="zákl. přenesená",J227,0)</f>
        <v>0</v>
      </c>
      <c r="BH227" s="222">
        <f>IF(N227="sníž. přenesená",J227,0)</f>
        <v>0</v>
      </c>
      <c r="BI227" s="222">
        <f>IF(N227="nulová",J227,0)</f>
        <v>0</v>
      </c>
      <c r="BJ227" s="16" t="s">
        <v>76</v>
      </c>
      <c r="BK227" s="222">
        <f>ROUND(I227*H227,2)</f>
        <v>0</v>
      </c>
      <c r="BL227" s="16" t="s">
        <v>151</v>
      </c>
      <c r="BM227" s="221" t="s">
        <v>430</v>
      </c>
    </row>
    <row r="228" s="12" customFormat="1" ht="25.92" customHeight="1">
      <c r="A228" s="12"/>
      <c r="B228" s="194"/>
      <c r="C228" s="195"/>
      <c r="D228" s="196" t="s">
        <v>70</v>
      </c>
      <c r="E228" s="197" t="s">
        <v>431</v>
      </c>
      <c r="F228" s="197" t="s">
        <v>432</v>
      </c>
      <c r="G228" s="195"/>
      <c r="H228" s="195"/>
      <c r="I228" s="198"/>
      <c r="J228" s="199">
        <f>BK228</f>
        <v>0</v>
      </c>
      <c r="K228" s="195"/>
      <c r="L228" s="200"/>
      <c r="M228" s="201"/>
      <c r="N228" s="202"/>
      <c r="O228" s="202"/>
      <c r="P228" s="203">
        <f>P229+P245+P256+P260+P264+P266+P270+P273+P278+P287+P293+P298+P322+P335+P342+P355+P358+P363</f>
        <v>0</v>
      </c>
      <c r="Q228" s="202"/>
      <c r="R228" s="203">
        <f>R229+R245+R256+R260+R264+R266+R270+R273+R278+R287+R293+R298+R322+R335+R342+R355+R358+R363</f>
        <v>17.37645779</v>
      </c>
      <c r="S228" s="202"/>
      <c r="T228" s="204">
        <f>T229+T245+T256+T260+T264+T266+T270+T273+T278+T287+T293+T298+T322+T335+T342+T355+T358+T363</f>
        <v>0.64362900000000012</v>
      </c>
      <c r="U228" s="12"/>
      <c r="V228" s="12"/>
      <c r="W228" s="12"/>
      <c r="X228" s="12"/>
      <c r="Y228" s="12"/>
      <c r="Z228" s="12"/>
      <c r="AA228" s="12"/>
      <c r="AB228" s="12"/>
      <c r="AC228" s="12"/>
      <c r="AD228" s="12"/>
      <c r="AE228" s="12"/>
      <c r="AR228" s="205" t="s">
        <v>78</v>
      </c>
      <c r="AT228" s="206" t="s">
        <v>70</v>
      </c>
      <c r="AU228" s="206" t="s">
        <v>71</v>
      </c>
      <c r="AY228" s="205" t="s">
        <v>143</v>
      </c>
      <c r="BK228" s="207">
        <f>BK229+BK245+BK256+BK260+BK264+BK266+BK270+BK273+BK278+BK287+BK293+BK298+BK322+BK335+BK342+BK355+BK358+BK363</f>
        <v>0</v>
      </c>
    </row>
    <row r="229" s="12" customFormat="1" ht="22.8" customHeight="1">
      <c r="A229" s="12"/>
      <c r="B229" s="194"/>
      <c r="C229" s="195"/>
      <c r="D229" s="196" t="s">
        <v>70</v>
      </c>
      <c r="E229" s="208" t="s">
        <v>433</v>
      </c>
      <c r="F229" s="208" t="s">
        <v>434</v>
      </c>
      <c r="G229" s="195"/>
      <c r="H229" s="195"/>
      <c r="I229" s="198"/>
      <c r="J229" s="209">
        <f>BK229</f>
        <v>0</v>
      </c>
      <c r="K229" s="195"/>
      <c r="L229" s="200"/>
      <c r="M229" s="201"/>
      <c r="N229" s="202"/>
      <c r="O229" s="202"/>
      <c r="P229" s="203">
        <f>SUM(P230:P244)</f>
        <v>0</v>
      </c>
      <c r="Q229" s="202"/>
      <c r="R229" s="203">
        <f>SUM(R230:R244)</f>
        <v>0.444276</v>
      </c>
      <c r="S229" s="202"/>
      <c r="T229" s="204">
        <f>SUM(T230:T244)</f>
        <v>0.39658000000000004</v>
      </c>
      <c r="U229" s="12"/>
      <c r="V229" s="12"/>
      <c r="W229" s="12"/>
      <c r="X229" s="12"/>
      <c r="Y229" s="12"/>
      <c r="Z229" s="12"/>
      <c r="AA229" s="12"/>
      <c r="AB229" s="12"/>
      <c r="AC229" s="12"/>
      <c r="AD229" s="12"/>
      <c r="AE229" s="12"/>
      <c r="AR229" s="205" t="s">
        <v>78</v>
      </c>
      <c r="AT229" s="206" t="s">
        <v>70</v>
      </c>
      <c r="AU229" s="206" t="s">
        <v>76</v>
      </c>
      <c r="AY229" s="205" t="s">
        <v>143</v>
      </c>
      <c r="BK229" s="207">
        <f>SUM(BK230:BK244)</f>
        <v>0</v>
      </c>
    </row>
    <row r="230" s="2" customFormat="1" ht="16.5" customHeight="1">
      <c r="A230" s="37"/>
      <c r="B230" s="38"/>
      <c r="C230" s="210" t="s">
        <v>78</v>
      </c>
      <c r="D230" s="210" t="s">
        <v>146</v>
      </c>
      <c r="E230" s="211" t="s">
        <v>435</v>
      </c>
      <c r="F230" s="212" t="s">
        <v>436</v>
      </c>
      <c r="G230" s="213" t="s">
        <v>181</v>
      </c>
      <c r="H230" s="214">
        <v>49.460000000000001</v>
      </c>
      <c r="I230" s="215"/>
      <c r="J230" s="216">
        <f>ROUND(I230*H230,2)</f>
        <v>0</v>
      </c>
      <c r="K230" s="212" t="s">
        <v>150</v>
      </c>
      <c r="L230" s="43"/>
      <c r="M230" s="217" t="s">
        <v>19</v>
      </c>
      <c r="N230" s="218" t="s">
        <v>42</v>
      </c>
      <c r="O230" s="83"/>
      <c r="P230" s="219">
        <f>O230*H230</f>
        <v>0</v>
      </c>
      <c r="Q230" s="219">
        <v>0</v>
      </c>
      <c r="R230" s="219">
        <f>Q230*H230</f>
        <v>0</v>
      </c>
      <c r="S230" s="219">
        <v>0.0060000000000000001</v>
      </c>
      <c r="T230" s="220">
        <f>S230*H230</f>
        <v>0.29676000000000002</v>
      </c>
      <c r="U230" s="37"/>
      <c r="V230" s="37"/>
      <c r="W230" s="37"/>
      <c r="X230" s="37"/>
      <c r="Y230" s="37"/>
      <c r="Z230" s="37"/>
      <c r="AA230" s="37"/>
      <c r="AB230" s="37"/>
      <c r="AC230" s="37"/>
      <c r="AD230" s="37"/>
      <c r="AE230" s="37"/>
      <c r="AR230" s="221" t="s">
        <v>437</v>
      </c>
      <c r="AT230" s="221" t="s">
        <v>146</v>
      </c>
      <c r="AU230" s="221" t="s">
        <v>78</v>
      </c>
      <c r="AY230" s="16" t="s">
        <v>143</v>
      </c>
      <c r="BE230" s="222">
        <f>IF(N230="základní",J230,0)</f>
        <v>0</v>
      </c>
      <c r="BF230" s="222">
        <f>IF(N230="snížená",J230,0)</f>
        <v>0</v>
      </c>
      <c r="BG230" s="222">
        <f>IF(N230="zákl. přenesená",J230,0)</f>
        <v>0</v>
      </c>
      <c r="BH230" s="222">
        <f>IF(N230="sníž. přenesená",J230,0)</f>
        <v>0</v>
      </c>
      <c r="BI230" s="222">
        <f>IF(N230="nulová",J230,0)</f>
        <v>0</v>
      </c>
      <c r="BJ230" s="16" t="s">
        <v>76</v>
      </c>
      <c r="BK230" s="222">
        <f>ROUND(I230*H230,2)</f>
        <v>0</v>
      </c>
      <c r="BL230" s="16" t="s">
        <v>437</v>
      </c>
      <c r="BM230" s="221" t="s">
        <v>438</v>
      </c>
    </row>
    <row r="231" s="2" customFormat="1" ht="16.5" customHeight="1">
      <c r="A231" s="37"/>
      <c r="B231" s="38"/>
      <c r="C231" s="210" t="s">
        <v>199</v>
      </c>
      <c r="D231" s="210" t="s">
        <v>146</v>
      </c>
      <c r="E231" s="211" t="s">
        <v>439</v>
      </c>
      <c r="F231" s="212" t="s">
        <v>440</v>
      </c>
      <c r="G231" s="213" t="s">
        <v>181</v>
      </c>
      <c r="H231" s="214">
        <v>49.460000000000001</v>
      </c>
      <c r="I231" s="215"/>
      <c r="J231" s="216">
        <f>ROUND(I231*H231,2)</f>
        <v>0</v>
      </c>
      <c r="K231" s="212" t="s">
        <v>150</v>
      </c>
      <c r="L231" s="43"/>
      <c r="M231" s="217" t="s">
        <v>19</v>
      </c>
      <c r="N231" s="218" t="s">
        <v>42</v>
      </c>
      <c r="O231" s="83"/>
      <c r="P231" s="219">
        <f>O231*H231</f>
        <v>0</v>
      </c>
      <c r="Q231" s="219">
        <v>0</v>
      </c>
      <c r="R231" s="219">
        <f>Q231*H231</f>
        <v>0</v>
      </c>
      <c r="S231" s="219">
        <v>0.002</v>
      </c>
      <c r="T231" s="220">
        <f>S231*H231</f>
        <v>0.098920000000000008</v>
      </c>
      <c r="U231" s="37"/>
      <c r="V231" s="37"/>
      <c r="W231" s="37"/>
      <c r="X231" s="37"/>
      <c r="Y231" s="37"/>
      <c r="Z231" s="37"/>
      <c r="AA231" s="37"/>
      <c r="AB231" s="37"/>
      <c r="AC231" s="37"/>
      <c r="AD231" s="37"/>
      <c r="AE231" s="37"/>
      <c r="AR231" s="221" t="s">
        <v>437</v>
      </c>
      <c r="AT231" s="221" t="s">
        <v>146</v>
      </c>
      <c r="AU231" s="221" t="s">
        <v>78</v>
      </c>
      <c r="AY231" s="16" t="s">
        <v>143</v>
      </c>
      <c r="BE231" s="222">
        <f>IF(N231="základní",J231,0)</f>
        <v>0</v>
      </c>
      <c r="BF231" s="222">
        <f>IF(N231="snížená",J231,0)</f>
        <v>0</v>
      </c>
      <c r="BG231" s="222">
        <f>IF(N231="zákl. přenesená",J231,0)</f>
        <v>0</v>
      </c>
      <c r="BH231" s="222">
        <f>IF(N231="sníž. přenesená",J231,0)</f>
        <v>0</v>
      </c>
      <c r="BI231" s="222">
        <f>IF(N231="nulová",J231,0)</f>
        <v>0</v>
      </c>
      <c r="BJ231" s="16" t="s">
        <v>76</v>
      </c>
      <c r="BK231" s="222">
        <f>ROUND(I231*H231,2)</f>
        <v>0</v>
      </c>
      <c r="BL231" s="16" t="s">
        <v>437</v>
      </c>
      <c r="BM231" s="221" t="s">
        <v>441</v>
      </c>
    </row>
    <row r="232" s="2" customFormat="1" ht="16.5" customHeight="1">
      <c r="A232" s="37"/>
      <c r="B232" s="38"/>
      <c r="C232" s="210" t="s">
        <v>151</v>
      </c>
      <c r="D232" s="210" t="s">
        <v>146</v>
      </c>
      <c r="E232" s="211" t="s">
        <v>442</v>
      </c>
      <c r="F232" s="212" t="s">
        <v>443</v>
      </c>
      <c r="G232" s="213" t="s">
        <v>214</v>
      </c>
      <c r="H232" s="214">
        <v>3</v>
      </c>
      <c r="I232" s="215"/>
      <c r="J232" s="216">
        <f>ROUND(I232*H232,2)</f>
        <v>0</v>
      </c>
      <c r="K232" s="212" t="s">
        <v>150</v>
      </c>
      <c r="L232" s="43"/>
      <c r="M232" s="217" t="s">
        <v>19</v>
      </c>
      <c r="N232" s="218" t="s">
        <v>42</v>
      </c>
      <c r="O232" s="83"/>
      <c r="P232" s="219">
        <f>O232*H232</f>
        <v>0</v>
      </c>
      <c r="Q232" s="219">
        <v>0</v>
      </c>
      <c r="R232" s="219">
        <f>Q232*H232</f>
        <v>0</v>
      </c>
      <c r="S232" s="219">
        <v>0.00029999999999999997</v>
      </c>
      <c r="T232" s="220">
        <f>S232*H232</f>
        <v>0.00089999999999999998</v>
      </c>
      <c r="U232" s="37"/>
      <c r="V232" s="37"/>
      <c r="W232" s="37"/>
      <c r="X232" s="37"/>
      <c r="Y232" s="37"/>
      <c r="Z232" s="37"/>
      <c r="AA232" s="37"/>
      <c r="AB232" s="37"/>
      <c r="AC232" s="37"/>
      <c r="AD232" s="37"/>
      <c r="AE232" s="37"/>
      <c r="AR232" s="221" t="s">
        <v>437</v>
      </c>
      <c r="AT232" s="221" t="s">
        <v>146</v>
      </c>
      <c r="AU232" s="221" t="s">
        <v>78</v>
      </c>
      <c r="AY232" s="16" t="s">
        <v>143</v>
      </c>
      <c r="BE232" s="222">
        <f>IF(N232="základní",J232,0)</f>
        <v>0</v>
      </c>
      <c r="BF232" s="222">
        <f>IF(N232="snížená",J232,0)</f>
        <v>0</v>
      </c>
      <c r="BG232" s="222">
        <f>IF(N232="zákl. přenesená",J232,0)</f>
        <v>0</v>
      </c>
      <c r="BH232" s="222">
        <f>IF(N232="sníž. přenesená",J232,0)</f>
        <v>0</v>
      </c>
      <c r="BI232" s="222">
        <f>IF(N232="nulová",J232,0)</f>
        <v>0</v>
      </c>
      <c r="BJ232" s="16" t="s">
        <v>76</v>
      </c>
      <c r="BK232" s="222">
        <f>ROUND(I232*H232,2)</f>
        <v>0</v>
      </c>
      <c r="BL232" s="16" t="s">
        <v>437</v>
      </c>
      <c r="BM232" s="221" t="s">
        <v>444</v>
      </c>
    </row>
    <row r="233" s="2" customFormat="1" ht="21.75" customHeight="1">
      <c r="A233" s="37"/>
      <c r="B233" s="38"/>
      <c r="C233" s="210" t="s">
        <v>445</v>
      </c>
      <c r="D233" s="210" t="s">
        <v>146</v>
      </c>
      <c r="E233" s="211" t="s">
        <v>446</v>
      </c>
      <c r="F233" s="212" t="s">
        <v>447</v>
      </c>
      <c r="G233" s="213" t="s">
        <v>181</v>
      </c>
      <c r="H233" s="214">
        <v>171</v>
      </c>
      <c r="I233" s="215"/>
      <c r="J233" s="216">
        <f>ROUND(I233*H233,2)</f>
        <v>0</v>
      </c>
      <c r="K233" s="212" t="s">
        <v>150</v>
      </c>
      <c r="L233" s="43"/>
      <c r="M233" s="217" t="s">
        <v>19</v>
      </c>
      <c r="N233" s="218" t="s">
        <v>42</v>
      </c>
      <c r="O233" s="83"/>
      <c r="P233" s="219">
        <f>O233*H233</f>
        <v>0</v>
      </c>
      <c r="Q233" s="219">
        <v>0</v>
      </c>
      <c r="R233" s="219">
        <f>Q233*H233</f>
        <v>0</v>
      </c>
      <c r="S233" s="219">
        <v>0</v>
      </c>
      <c r="T233" s="220">
        <f>S233*H233</f>
        <v>0</v>
      </c>
      <c r="U233" s="37"/>
      <c r="V233" s="37"/>
      <c r="W233" s="37"/>
      <c r="X233" s="37"/>
      <c r="Y233" s="37"/>
      <c r="Z233" s="37"/>
      <c r="AA233" s="37"/>
      <c r="AB233" s="37"/>
      <c r="AC233" s="37"/>
      <c r="AD233" s="37"/>
      <c r="AE233" s="37"/>
      <c r="AR233" s="221" t="s">
        <v>437</v>
      </c>
      <c r="AT233" s="221" t="s">
        <v>146</v>
      </c>
      <c r="AU233" s="221" t="s">
        <v>78</v>
      </c>
      <c r="AY233" s="16" t="s">
        <v>143</v>
      </c>
      <c r="BE233" s="222">
        <f>IF(N233="základní",J233,0)</f>
        <v>0</v>
      </c>
      <c r="BF233" s="222">
        <f>IF(N233="snížená",J233,0)</f>
        <v>0</v>
      </c>
      <c r="BG233" s="222">
        <f>IF(N233="zákl. přenesená",J233,0)</f>
        <v>0</v>
      </c>
      <c r="BH233" s="222">
        <f>IF(N233="sníž. přenesená",J233,0)</f>
        <v>0</v>
      </c>
      <c r="BI233" s="222">
        <f>IF(N233="nulová",J233,0)</f>
        <v>0</v>
      </c>
      <c r="BJ233" s="16" t="s">
        <v>76</v>
      </c>
      <c r="BK233" s="222">
        <f>ROUND(I233*H233,2)</f>
        <v>0</v>
      </c>
      <c r="BL233" s="16" t="s">
        <v>437</v>
      </c>
      <c r="BM233" s="221" t="s">
        <v>448</v>
      </c>
    </row>
    <row r="234" s="2" customFormat="1">
      <c r="A234" s="37"/>
      <c r="B234" s="38"/>
      <c r="C234" s="39"/>
      <c r="D234" s="223" t="s">
        <v>153</v>
      </c>
      <c r="E234" s="39"/>
      <c r="F234" s="224" t="s">
        <v>449</v>
      </c>
      <c r="G234" s="39"/>
      <c r="H234" s="39"/>
      <c r="I234" s="129"/>
      <c r="J234" s="39"/>
      <c r="K234" s="39"/>
      <c r="L234" s="43"/>
      <c r="M234" s="225"/>
      <c r="N234" s="226"/>
      <c r="O234" s="83"/>
      <c r="P234" s="83"/>
      <c r="Q234" s="83"/>
      <c r="R234" s="83"/>
      <c r="S234" s="83"/>
      <c r="T234" s="84"/>
      <c r="U234" s="37"/>
      <c r="V234" s="37"/>
      <c r="W234" s="37"/>
      <c r="X234" s="37"/>
      <c r="Y234" s="37"/>
      <c r="Z234" s="37"/>
      <c r="AA234" s="37"/>
      <c r="AB234" s="37"/>
      <c r="AC234" s="37"/>
      <c r="AD234" s="37"/>
      <c r="AE234" s="37"/>
      <c r="AT234" s="16" t="s">
        <v>153</v>
      </c>
      <c r="AU234" s="16" t="s">
        <v>78</v>
      </c>
    </row>
    <row r="235" s="2" customFormat="1" ht="16.5" customHeight="1">
      <c r="A235" s="37"/>
      <c r="B235" s="38"/>
      <c r="C235" s="227" t="s">
        <v>450</v>
      </c>
      <c r="D235" s="227" t="s">
        <v>250</v>
      </c>
      <c r="E235" s="228" t="s">
        <v>451</v>
      </c>
      <c r="F235" s="229" t="s">
        <v>452</v>
      </c>
      <c r="G235" s="230" t="s">
        <v>191</v>
      </c>
      <c r="H235" s="231">
        <v>0.050999999999999997</v>
      </c>
      <c r="I235" s="232"/>
      <c r="J235" s="233">
        <f>ROUND(I235*H235,2)</f>
        <v>0</v>
      </c>
      <c r="K235" s="229" t="s">
        <v>150</v>
      </c>
      <c r="L235" s="234"/>
      <c r="M235" s="235" t="s">
        <v>19</v>
      </c>
      <c r="N235" s="236" t="s">
        <v>42</v>
      </c>
      <c r="O235" s="83"/>
      <c r="P235" s="219">
        <f>O235*H235</f>
        <v>0</v>
      </c>
      <c r="Q235" s="219">
        <v>1</v>
      </c>
      <c r="R235" s="219">
        <f>Q235*H235</f>
        <v>0.050999999999999997</v>
      </c>
      <c r="S235" s="219">
        <v>0</v>
      </c>
      <c r="T235" s="220">
        <f>S235*H235</f>
        <v>0</v>
      </c>
      <c r="U235" s="37"/>
      <c r="V235" s="37"/>
      <c r="W235" s="37"/>
      <c r="X235" s="37"/>
      <c r="Y235" s="37"/>
      <c r="Z235" s="37"/>
      <c r="AA235" s="37"/>
      <c r="AB235" s="37"/>
      <c r="AC235" s="37"/>
      <c r="AD235" s="37"/>
      <c r="AE235" s="37"/>
      <c r="AR235" s="221" t="s">
        <v>249</v>
      </c>
      <c r="AT235" s="221" t="s">
        <v>250</v>
      </c>
      <c r="AU235" s="221" t="s">
        <v>78</v>
      </c>
      <c r="AY235" s="16" t="s">
        <v>143</v>
      </c>
      <c r="BE235" s="222">
        <f>IF(N235="základní",J235,0)</f>
        <v>0</v>
      </c>
      <c r="BF235" s="222">
        <f>IF(N235="snížená",J235,0)</f>
        <v>0</v>
      </c>
      <c r="BG235" s="222">
        <f>IF(N235="zákl. přenesená",J235,0)</f>
        <v>0</v>
      </c>
      <c r="BH235" s="222">
        <f>IF(N235="sníž. přenesená",J235,0)</f>
        <v>0</v>
      </c>
      <c r="BI235" s="222">
        <f>IF(N235="nulová",J235,0)</f>
        <v>0</v>
      </c>
      <c r="BJ235" s="16" t="s">
        <v>76</v>
      </c>
      <c r="BK235" s="222">
        <f>ROUND(I235*H235,2)</f>
        <v>0</v>
      </c>
      <c r="BL235" s="16" t="s">
        <v>437</v>
      </c>
      <c r="BM235" s="221" t="s">
        <v>453</v>
      </c>
    </row>
    <row r="236" s="13" customFormat="1">
      <c r="A236" s="13"/>
      <c r="B236" s="237"/>
      <c r="C236" s="238"/>
      <c r="D236" s="223" t="s">
        <v>335</v>
      </c>
      <c r="E236" s="238"/>
      <c r="F236" s="239" t="s">
        <v>454</v>
      </c>
      <c r="G236" s="238"/>
      <c r="H236" s="240">
        <v>0.050999999999999997</v>
      </c>
      <c r="I236" s="241"/>
      <c r="J236" s="238"/>
      <c r="K236" s="238"/>
      <c r="L236" s="242"/>
      <c r="M236" s="243"/>
      <c r="N236" s="244"/>
      <c r="O236" s="244"/>
      <c r="P236" s="244"/>
      <c r="Q236" s="244"/>
      <c r="R236" s="244"/>
      <c r="S236" s="244"/>
      <c r="T236" s="245"/>
      <c r="U236" s="13"/>
      <c r="V236" s="13"/>
      <c r="W236" s="13"/>
      <c r="X236" s="13"/>
      <c r="Y236" s="13"/>
      <c r="Z236" s="13"/>
      <c r="AA236" s="13"/>
      <c r="AB236" s="13"/>
      <c r="AC236" s="13"/>
      <c r="AD236" s="13"/>
      <c r="AE236" s="13"/>
      <c r="AT236" s="246" t="s">
        <v>335</v>
      </c>
      <c r="AU236" s="246" t="s">
        <v>78</v>
      </c>
      <c r="AV236" s="13" t="s">
        <v>78</v>
      </c>
      <c r="AW236" s="13" t="s">
        <v>4</v>
      </c>
      <c r="AX236" s="13" t="s">
        <v>76</v>
      </c>
      <c r="AY236" s="246" t="s">
        <v>143</v>
      </c>
    </row>
    <row r="237" s="2" customFormat="1" ht="16.5" customHeight="1">
      <c r="A237" s="37"/>
      <c r="B237" s="38"/>
      <c r="C237" s="210" t="s">
        <v>455</v>
      </c>
      <c r="D237" s="210" t="s">
        <v>146</v>
      </c>
      <c r="E237" s="211" t="s">
        <v>456</v>
      </c>
      <c r="F237" s="212" t="s">
        <v>457</v>
      </c>
      <c r="G237" s="213" t="s">
        <v>181</v>
      </c>
      <c r="H237" s="214">
        <v>193.59999999999999</v>
      </c>
      <c r="I237" s="215"/>
      <c r="J237" s="216">
        <f>ROUND(I237*H237,2)</f>
        <v>0</v>
      </c>
      <c r="K237" s="212" t="s">
        <v>150</v>
      </c>
      <c r="L237" s="43"/>
      <c r="M237" s="217" t="s">
        <v>19</v>
      </c>
      <c r="N237" s="218" t="s">
        <v>42</v>
      </c>
      <c r="O237" s="83"/>
      <c r="P237" s="219">
        <f>O237*H237</f>
        <v>0</v>
      </c>
      <c r="Q237" s="219">
        <v>3.0000000000000001E-05</v>
      </c>
      <c r="R237" s="219">
        <f>Q237*H237</f>
        <v>0.0058079999999999998</v>
      </c>
      <c r="S237" s="219">
        <v>0</v>
      </c>
      <c r="T237" s="220">
        <f>S237*H237</f>
        <v>0</v>
      </c>
      <c r="U237" s="37"/>
      <c r="V237" s="37"/>
      <c r="W237" s="37"/>
      <c r="X237" s="37"/>
      <c r="Y237" s="37"/>
      <c r="Z237" s="37"/>
      <c r="AA237" s="37"/>
      <c r="AB237" s="37"/>
      <c r="AC237" s="37"/>
      <c r="AD237" s="37"/>
      <c r="AE237" s="37"/>
      <c r="AR237" s="221" t="s">
        <v>437</v>
      </c>
      <c r="AT237" s="221" t="s">
        <v>146</v>
      </c>
      <c r="AU237" s="221" t="s">
        <v>78</v>
      </c>
      <c r="AY237" s="16" t="s">
        <v>143</v>
      </c>
      <c r="BE237" s="222">
        <f>IF(N237="základní",J237,0)</f>
        <v>0</v>
      </c>
      <c r="BF237" s="222">
        <f>IF(N237="snížená",J237,0)</f>
        <v>0</v>
      </c>
      <c r="BG237" s="222">
        <f>IF(N237="zákl. přenesená",J237,0)</f>
        <v>0</v>
      </c>
      <c r="BH237" s="222">
        <f>IF(N237="sníž. přenesená",J237,0)</f>
        <v>0</v>
      </c>
      <c r="BI237" s="222">
        <f>IF(N237="nulová",J237,0)</f>
        <v>0</v>
      </c>
      <c r="BJ237" s="16" t="s">
        <v>76</v>
      </c>
      <c r="BK237" s="222">
        <f>ROUND(I237*H237,2)</f>
        <v>0</v>
      </c>
      <c r="BL237" s="16" t="s">
        <v>437</v>
      </c>
      <c r="BM237" s="221" t="s">
        <v>458</v>
      </c>
    </row>
    <row r="238" s="2" customFormat="1">
      <c r="A238" s="37"/>
      <c r="B238" s="38"/>
      <c r="C238" s="39"/>
      <c r="D238" s="223" t="s">
        <v>153</v>
      </c>
      <c r="E238" s="39"/>
      <c r="F238" s="224" t="s">
        <v>459</v>
      </c>
      <c r="G238" s="39"/>
      <c r="H238" s="39"/>
      <c r="I238" s="129"/>
      <c r="J238" s="39"/>
      <c r="K238" s="39"/>
      <c r="L238" s="43"/>
      <c r="M238" s="225"/>
      <c r="N238" s="226"/>
      <c r="O238" s="83"/>
      <c r="P238" s="83"/>
      <c r="Q238" s="83"/>
      <c r="R238" s="83"/>
      <c r="S238" s="83"/>
      <c r="T238" s="84"/>
      <c r="U238" s="37"/>
      <c r="V238" s="37"/>
      <c r="W238" s="37"/>
      <c r="X238" s="37"/>
      <c r="Y238" s="37"/>
      <c r="Z238" s="37"/>
      <c r="AA238" s="37"/>
      <c r="AB238" s="37"/>
      <c r="AC238" s="37"/>
      <c r="AD238" s="37"/>
      <c r="AE238" s="37"/>
      <c r="AT238" s="16" t="s">
        <v>153</v>
      </c>
      <c r="AU238" s="16" t="s">
        <v>78</v>
      </c>
    </row>
    <row r="239" s="13" customFormat="1">
      <c r="A239" s="13"/>
      <c r="B239" s="237"/>
      <c r="C239" s="238"/>
      <c r="D239" s="223" t="s">
        <v>335</v>
      </c>
      <c r="E239" s="238"/>
      <c r="F239" s="239" t="s">
        <v>460</v>
      </c>
      <c r="G239" s="238"/>
      <c r="H239" s="240">
        <v>193.59999999999999</v>
      </c>
      <c r="I239" s="241"/>
      <c r="J239" s="238"/>
      <c r="K239" s="238"/>
      <c r="L239" s="242"/>
      <c r="M239" s="243"/>
      <c r="N239" s="244"/>
      <c r="O239" s="244"/>
      <c r="P239" s="244"/>
      <c r="Q239" s="244"/>
      <c r="R239" s="244"/>
      <c r="S239" s="244"/>
      <c r="T239" s="245"/>
      <c r="U239" s="13"/>
      <c r="V239" s="13"/>
      <c r="W239" s="13"/>
      <c r="X239" s="13"/>
      <c r="Y239" s="13"/>
      <c r="Z239" s="13"/>
      <c r="AA239" s="13"/>
      <c r="AB239" s="13"/>
      <c r="AC239" s="13"/>
      <c r="AD239" s="13"/>
      <c r="AE239" s="13"/>
      <c r="AT239" s="246" t="s">
        <v>335</v>
      </c>
      <c r="AU239" s="246" t="s">
        <v>78</v>
      </c>
      <c r="AV239" s="13" t="s">
        <v>78</v>
      </c>
      <c r="AW239" s="13" t="s">
        <v>4</v>
      </c>
      <c r="AX239" s="13" t="s">
        <v>76</v>
      </c>
      <c r="AY239" s="246" t="s">
        <v>143</v>
      </c>
    </row>
    <row r="240" s="2" customFormat="1" ht="16.5" customHeight="1">
      <c r="A240" s="37"/>
      <c r="B240" s="38"/>
      <c r="C240" s="227" t="s">
        <v>461</v>
      </c>
      <c r="D240" s="227" t="s">
        <v>250</v>
      </c>
      <c r="E240" s="228" t="s">
        <v>462</v>
      </c>
      <c r="F240" s="229" t="s">
        <v>463</v>
      </c>
      <c r="G240" s="230" t="s">
        <v>181</v>
      </c>
      <c r="H240" s="231">
        <v>179.52000000000001</v>
      </c>
      <c r="I240" s="232"/>
      <c r="J240" s="233">
        <f>ROUND(I240*H240,2)</f>
        <v>0</v>
      </c>
      <c r="K240" s="229" t="s">
        <v>150</v>
      </c>
      <c r="L240" s="234"/>
      <c r="M240" s="235" t="s">
        <v>19</v>
      </c>
      <c r="N240" s="236" t="s">
        <v>42</v>
      </c>
      <c r="O240" s="83"/>
      <c r="P240" s="219">
        <f>O240*H240</f>
        <v>0</v>
      </c>
      <c r="Q240" s="219">
        <v>0.0019</v>
      </c>
      <c r="R240" s="219">
        <f>Q240*H240</f>
        <v>0.341088</v>
      </c>
      <c r="S240" s="219">
        <v>0</v>
      </c>
      <c r="T240" s="220">
        <f>S240*H240</f>
        <v>0</v>
      </c>
      <c r="U240" s="37"/>
      <c r="V240" s="37"/>
      <c r="W240" s="37"/>
      <c r="X240" s="37"/>
      <c r="Y240" s="37"/>
      <c r="Z240" s="37"/>
      <c r="AA240" s="37"/>
      <c r="AB240" s="37"/>
      <c r="AC240" s="37"/>
      <c r="AD240" s="37"/>
      <c r="AE240" s="37"/>
      <c r="AR240" s="221" t="s">
        <v>249</v>
      </c>
      <c r="AT240" s="221" t="s">
        <v>250</v>
      </c>
      <c r="AU240" s="221" t="s">
        <v>78</v>
      </c>
      <c r="AY240" s="16" t="s">
        <v>143</v>
      </c>
      <c r="BE240" s="222">
        <f>IF(N240="základní",J240,0)</f>
        <v>0</v>
      </c>
      <c r="BF240" s="222">
        <f>IF(N240="snížená",J240,0)</f>
        <v>0</v>
      </c>
      <c r="BG240" s="222">
        <f>IF(N240="zákl. přenesená",J240,0)</f>
        <v>0</v>
      </c>
      <c r="BH240" s="222">
        <f>IF(N240="sníž. přenesená",J240,0)</f>
        <v>0</v>
      </c>
      <c r="BI240" s="222">
        <f>IF(N240="nulová",J240,0)</f>
        <v>0</v>
      </c>
      <c r="BJ240" s="16" t="s">
        <v>76</v>
      </c>
      <c r="BK240" s="222">
        <f>ROUND(I240*H240,2)</f>
        <v>0</v>
      </c>
      <c r="BL240" s="16" t="s">
        <v>437</v>
      </c>
      <c r="BM240" s="221" t="s">
        <v>464</v>
      </c>
    </row>
    <row r="241" s="13" customFormat="1">
      <c r="A241" s="13"/>
      <c r="B241" s="237"/>
      <c r="C241" s="238"/>
      <c r="D241" s="223" t="s">
        <v>335</v>
      </c>
      <c r="E241" s="238"/>
      <c r="F241" s="239" t="s">
        <v>465</v>
      </c>
      <c r="G241" s="238"/>
      <c r="H241" s="240">
        <v>179.52000000000001</v>
      </c>
      <c r="I241" s="241"/>
      <c r="J241" s="238"/>
      <c r="K241" s="238"/>
      <c r="L241" s="242"/>
      <c r="M241" s="243"/>
      <c r="N241" s="244"/>
      <c r="O241" s="244"/>
      <c r="P241" s="244"/>
      <c r="Q241" s="244"/>
      <c r="R241" s="244"/>
      <c r="S241" s="244"/>
      <c r="T241" s="245"/>
      <c r="U241" s="13"/>
      <c r="V241" s="13"/>
      <c r="W241" s="13"/>
      <c r="X241" s="13"/>
      <c r="Y241" s="13"/>
      <c r="Z241" s="13"/>
      <c r="AA241" s="13"/>
      <c r="AB241" s="13"/>
      <c r="AC241" s="13"/>
      <c r="AD241" s="13"/>
      <c r="AE241" s="13"/>
      <c r="AT241" s="246" t="s">
        <v>335</v>
      </c>
      <c r="AU241" s="246" t="s">
        <v>78</v>
      </c>
      <c r="AV241" s="13" t="s">
        <v>78</v>
      </c>
      <c r="AW241" s="13" t="s">
        <v>4</v>
      </c>
      <c r="AX241" s="13" t="s">
        <v>76</v>
      </c>
      <c r="AY241" s="246" t="s">
        <v>143</v>
      </c>
    </row>
    <row r="242" s="2" customFormat="1" ht="21.75" customHeight="1">
      <c r="A242" s="37"/>
      <c r="B242" s="38"/>
      <c r="C242" s="210" t="s">
        <v>466</v>
      </c>
      <c r="D242" s="210" t="s">
        <v>146</v>
      </c>
      <c r="E242" s="211" t="s">
        <v>467</v>
      </c>
      <c r="F242" s="212" t="s">
        <v>468</v>
      </c>
      <c r="G242" s="213" t="s">
        <v>214</v>
      </c>
      <c r="H242" s="214">
        <v>6</v>
      </c>
      <c r="I242" s="215"/>
      <c r="J242" s="216">
        <f>ROUND(I242*H242,2)</f>
        <v>0</v>
      </c>
      <c r="K242" s="212" t="s">
        <v>150</v>
      </c>
      <c r="L242" s="43"/>
      <c r="M242" s="217" t="s">
        <v>19</v>
      </c>
      <c r="N242" s="218" t="s">
        <v>42</v>
      </c>
      <c r="O242" s="83"/>
      <c r="P242" s="219">
        <f>O242*H242</f>
        <v>0</v>
      </c>
      <c r="Q242" s="219">
        <v>0.0074999999999999997</v>
      </c>
      <c r="R242" s="219">
        <f>Q242*H242</f>
        <v>0.044999999999999998</v>
      </c>
      <c r="S242" s="219">
        <v>0</v>
      </c>
      <c r="T242" s="220">
        <f>S242*H242</f>
        <v>0</v>
      </c>
      <c r="U242" s="37"/>
      <c r="V242" s="37"/>
      <c r="W242" s="37"/>
      <c r="X242" s="37"/>
      <c r="Y242" s="37"/>
      <c r="Z242" s="37"/>
      <c r="AA242" s="37"/>
      <c r="AB242" s="37"/>
      <c r="AC242" s="37"/>
      <c r="AD242" s="37"/>
      <c r="AE242" s="37"/>
      <c r="AR242" s="221" t="s">
        <v>437</v>
      </c>
      <c r="AT242" s="221" t="s">
        <v>146</v>
      </c>
      <c r="AU242" s="221" t="s">
        <v>78</v>
      </c>
      <c r="AY242" s="16" t="s">
        <v>143</v>
      </c>
      <c r="BE242" s="222">
        <f>IF(N242="základní",J242,0)</f>
        <v>0</v>
      </c>
      <c r="BF242" s="222">
        <f>IF(N242="snížená",J242,0)</f>
        <v>0</v>
      </c>
      <c r="BG242" s="222">
        <f>IF(N242="zákl. přenesená",J242,0)</f>
        <v>0</v>
      </c>
      <c r="BH242" s="222">
        <f>IF(N242="sníž. přenesená",J242,0)</f>
        <v>0</v>
      </c>
      <c r="BI242" s="222">
        <f>IF(N242="nulová",J242,0)</f>
        <v>0</v>
      </c>
      <c r="BJ242" s="16" t="s">
        <v>76</v>
      </c>
      <c r="BK242" s="222">
        <f>ROUND(I242*H242,2)</f>
        <v>0</v>
      </c>
      <c r="BL242" s="16" t="s">
        <v>437</v>
      </c>
      <c r="BM242" s="221" t="s">
        <v>469</v>
      </c>
    </row>
    <row r="243" s="2" customFormat="1">
      <c r="A243" s="37"/>
      <c r="B243" s="38"/>
      <c r="C243" s="39"/>
      <c r="D243" s="223" t="s">
        <v>153</v>
      </c>
      <c r="E243" s="39"/>
      <c r="F243" s="224" t="s">
        <v>459</v>
      </c>
      <c r="G243" s="39"/>
      <c r="H243" s="39"/>
      <c r="I243" s="129"/>
      <c r="J243" s="39"/>
      <c r="K243" s="39"/>
      <c r="L243" s="43"/>
      <c r="M243" s="225"/>
      <c r="N243" s="226"/>
      <c r="O243" s="83"/>
      <c r="P243" s="83"/>
      <c r="Q243" s="83"/>
      <c r="R243" s="83"/>
      <c r="S243" s="83"/>
      <c r="T243" s="84"/>
      <c r="U243" s="37"/>
      <c r="V243" s="37"/>
      <c r="W243" s="37"/>
      <c r="X243" s="37"/>
      <c r="Y243" s="37"/>
      <c r="Z243" s="37"/>
      <c r="AA243" s="37"/>
      <c r="AB243" s="37"/>
      <c r="AC243" s="37"/>
      <c r="AD243" s="37"/>
      <c r="AE243" s="37"/>
      <c r="AT243" s="16" t="s">
        <v>153</v>
      </c>
      <c r="AU243" s="16" t="s">
        <v>78</v>
      </c>
    </row>
    <row r="244" s="2" customFormat="1" ht="16.5" customHeight="1">
      <c r="A244" s="37"/>
      <c r="B244" s="38"/>
      <c r="C244" s="227" t="s">
        <v>470</v>
      </c>
      <c r="D244" s="227" t="s">
        <v>250</v>
      </c>
      <c r="E244" s="228" t="s">
        <v>471</v>
      </c>
      <c r="F244" s="229" t="s">
        <v>472</v>
      </c>
      <c r="G244" s="230" t="s">
        <v>214</v>
      </c>
      <c r="H244" s="231">
        <v>6</v>
      </c>
      <c r="I244" s="232"/>
      <c r="J244" s="233">
        <f>ROUND(I244*H244,2)</f>
        <v>0</v>
      </c>
      <c r="K244" s="229" t="s">
        <v>150</v>
      </c>
      <c r="L244" s="234"/>
      <c r="M244" s="235" t="s">
        <v>19</v>
      </c>
      <c r="N244" s="236" t="s">
        <v>42</v>
      </c>
      <c r="O244" s="83"/>
      <c r="P244" s="219">
        <f>O244*H244</f>
        <v>0</v>
      </c>
      <c r="Q244" s="219">
        <v>0.00023000000000000001</v>
      </c>
      <c r="R244" s="219">
        <f>Q244*H244</f>
        <v>0.0013800000000000002</v>
      </c>
      <c r="S244" s="219">
        <v>0</v>
      </c>
      <c r="T244" s="220">
        <f>S244*H244</f>
        <v>0</v>
      </c>
      <c r="U244" s="37"/>
      <c r="V244" s="37"/>
      <c r="W244" s="37"/>
      <c r="X244" s="37"/>
      <c r="Y244" s="37"/>
      <c r="Z244" s="37"/>
      <c r="AA244" s="37"/>
      <c r="AB244" s="37"/>
      <c r="AC244" s="37"/>
      <c r="AD244" s="37"/>
      <c r="AE244" s="37"/>
      <c r="AR244" s="221" t="s">
        <v>249</v>
      </c>
      <c r="AT244" s="221" t="s">
        <v>250</v>
      </c>
      <c r="AU244" s="221" t="s">
        <v>78</v>
      </c>
      <c r="AY244" s="16" t="s">
        <v>143</v>
      </c>
      <c r="BE244" s="222">
        <f>IF(N244="základní",J244,0)</f>
        <v>0</v>
      </c>
      <c r="BF244" s="222">
        <f>IF(N244="snížená",J244,0)</f>
        <v>0</v>
      </c>
      <c r="BG244" s="222">
        <f>IF(N244="zákl. přenesená",J244,0)</f>
        <v>0</v>
      </c>
      <c r="BH244" s="222">
        <f>IF(N244="sníž. přenesená",J244,0)</f>
        <v>0</v>
      </c>
      <c r="BI244" s="222">
        <f>IF(N244="nulová",J244,0)</f>
        <v>0</v>
      </c>
      <c r="BJ244" s="16" t="s">
        <v>76</v>
      </c>
      <c r="BK244" s="222">
        <f>ROUND(I244*H244,2)</f>
        <v>0</v>
      </c>
      <c r="BL244" s="16" t="s">
        <v>437</v>
      </c>
      <c r="BM244" s="221" t="s">
        <v>473</v>
      </c>
    </row>
    <row r="245" s="12" customFormat="1" ht="22.8" customHeight="1">
      <c r="A245" s="12"/>
      <c r="B245" s="194"/>
      <c r="C245" s="195"/>
      <c r="D245" s="196" t="s">
        <v>70</v>
      </c>
      <c r="E245" s="208" t="s">
        <v>474</v>
      </c>
      <c r="F245" s="208" t="s">
        <v>475</v>
      </c>
      <c r="G245" s="195"/>
      <c r="H245" s="195"/>
      <c r="I245" s="198"/>
      <c r="J245" s="209">
        <f>BK245</f>
        <v>0</v>
      </c>
      <c r="K245" s="195"/>
      <c r="L245" s="200"/>
      <c r="M245" s="201"/>
      <c r="N245" s="202"/>
      <c r="O245" s="202"/>
      <c r="P245" s="203">
        <f>SUM(P246:P255)</f>
        <v>0</v>
      </c>
      <c r="Q245" s="202"/>
      <c r="R245" s="203">
        <f>SUM(R246:R255)</f>
        <v>1.53949</v>
      </c>
      <c r="S245" s="202"/>
      <c r="T245" s="204">
        <f>SUM(T246:T255)</f>
        <v>0</v>
      </c>
      <c r="U245" s="12"/>
      <c r="V245" s="12"/>
      <c r="W245" s="12"/>
      <c r="X245" s="12"/>
      <c r="Y245" s="12"/>
      <c r="Z245" s="12"/>
      <c r="AA245" s="12"/>
      <c r="AB245" s="12"/>
      <c r="AC245" s="12"/>
      <c r="AD245" s="12"/>
      <c r="AE245" s="12"/>
      <c r="AR245" s="205" t="s">
        <v>78</v>
      </c>
      <c r="AT245" s="206" t="s">
        <v>70</v>
      </c>
      <c r="AU245" s="206" t="s">
        <v>76</v>
      </c>
      <c r="AY245" s="205" t="s">
        <v>143</v>
      </c>
      <c r="BK245" s="207">
        <f>SUM(BK246:BK255)</f>
        <v>0</v>
      </c>
    </row>
    <row r="246" s="2" customFormat="1" ht="21.75" customHeight="1">
      <c r="A246" s="37"/>
      <c r="B246" s="38"/>
      <c r="C246" s="210" t="s">
        <v>476</v>
      </c>
      <c r="D246" s="210" t="s">
        <v>146</v>
      </c>
      <c r="E246" s="211" t="s">
        <v>477</v>
      </c>
      <c r="F246" s="212" t="s">
        <v>478</v>
      </c>
      <c r="G246" s="213" t="s">
        <v>181</v>
      </c>
      <c r="H246" s="214">
        <v>171</v>
      </c>
      <c r="I246" s="215"/>
      <c r="J246" s="216">
        <f>ROUND(I246*H246,2)</f>
        <v>0</v>
      </c>
      <c r="K246" s="212" t="s">
        <v>150</v>
      </c>
      <c r="L246" s="43"/>
      <c r="M246" s="217" t="s">
        <v>19</v>
      </c>
      <c r="N246" s="218" t="s">
        <v>42</v>
      </c>
      <c r="O246" s="83"/>
      <c r="P246" s="219">
        <f>O246*H246</f>
        <v>0</v>
      </c>
      <c r="Q246" s="219">
        <v>0</v>
      </c>
      <c r="R246" s="219">
        <f>Q246*H246</f>
        <v>0</v>
      </c>
      <c r="S246" s="219">
        <v>0</v>
      </c>
      <c r="T246" s="220">
        <f>S246*H246</f>
        <v>0</v>
      </c>
      <c r="U246" s="37"/>
      <c r="V246" s="37"/>
      <c r="W246" s="37"/>
      <c r="X246" s="37"/>
      <c r="Y246" s="37"/>
      <c r="Z246" s="37"/>
      <c r="AA246" s="37"/>
      <c r="AB246" s="37"/>
      <c r="AC246" s="37"/>
      <c r="AD246" s="37"/>
      <c r="AE246" s="37"/>
      <c r="AR246" s="221" t="s">
        <v>437</v>
      </c>
      <c r="AT246" s="221" t="s">
        <v>146</v>
      </c>
      <c r="AU246" s="221" t="s">
        <v>78</v>
      </c>
      <c r="AY246" s="16" t="s">
        <v>143</v>
      </c>
      <c r="BE246" s="222">
        <f>IF(N246="základní",J246,0)</f>
        <v>0</v>
      </c>
      <c r="BF246" s="222">
        <f>IF(N246="snížená",J246,0)</f>
        <v>0</v>
      </c>
      <c r="BG246" s="222">
        <f>IF(N246="zákl. přenesená",J246,0)</f>
        <v>0</v>
      </c>
      <c r="BH246" s="222">
        <f>IF(N246="sníž. přenesená",J246,0)</f>
        <v>0</v>
      </c>
      <c r="BI246" s="222">
        <f>IF(N246="nulová",J246,0)</f>
        <v>0</v>
      </c>
      <c r="BJ246" s="16" t="s">
        <v>76</v>
      </c>
      <c r="BK246" s="222">
        <f>ROUND(I246*H246,2)</f>
        <v>0</v>
      </c>
      <c r="BL246" s="16" t="s">
        <v>437</v>
      </c>
      <c r="BM246" s="221" t="s">
        <v>479</v>
      </c>
    </row>
    <row r="247" s="2" customFormat="1">
      <c r="A247" s="37"/>
      <c r="B247" s="38"/>
      <c r="C247" s="39"/>
      <c r="D247" s="223" t="s">
        <v>153</v>
      </c>
      <c r="E247" s="39"/>
      <c r="F247" s="224" t="s">
        <v>480</v>
      </c>
      <c r="G247" s="39"/>
      <c r="H247" s="39"/>
      <c r="I247" s="129"/>
      <c r="J247" s="39"/>
      <c r="K247" s="39"/>
      <c r="L247" s="43"/>
      <c r="M247" s="225"/>
      <c r="N247" s="226"/>
      <c r="O247" s="83"/>
      <c r="P247" s="83"/>
      <c r="Q247" s="83"/>
      <c r="R247" s="83"/>
      <c r="S247" s="83"/>
      <c r="T247" s="84"/>
      <c r="U247" s="37"/>
      <c r="V247" s="37"/>
      <c r="W247" s="37"/>
      <c r="X247" s="37"/>
      <c r="Y247" s="37"/>
      <c r="Z247" s="37"/>
      <c r="AA247" s="37"/>
      <c r="AB247" s="37"/>
      <c r="AC247" s="37"/>
      <c r="AD247" s="37"/>
      <c r="AE247" s="37"/>
      <c r="AT247" s="16" t="s">
        <v>153</v>
      </c>
      <c r="AU247" s="16" t="s">
        <v>78</v>
      </c>
    </row>
    <row r="248" s="2" customFormat="1" ht="16.5" customHeight="1">
      <c r="A248" s="37"/>
      <c r="B248" s="38"/>
      <c r="C248" s="227" t="s">
        <v>481</v>
      </c>
      <c r="D248" s="227" t="s">
        <v>250</v>
      </c>
      <c r="E248" s="228" t="s">
        <v>482</v>
      </c>
      <c r="F248" s="229" t="s">
        <v>483</v>
      </c>
      <c r="G248" s="230" t="s">
        <v>162</v>
      </c>
      <c r="H248" s="231">
        <v>17.442</v>
      </c>
      <c r="I248" s="232"/>
      <c r="J248" s="233">
        <f>ROUND(I248*H248,2)</f>
        <v>0</v>
      </c>
      <c r="K248" s="229" t="s">
        <v>150</v>
      </c>
      <c r="L248" s="234"/>
      <c r="M248" s="235" t="s">
        <v>19</v>
      </c>
      <c r="N248" s="236" t="s">
        <v>42</v>
      </c>
      <c r="O248" s="83"/>
      <c r="P248" s="219">
        <f>O248*H248</f>
        <v>0</v>
      </c>
      <c r="Q248" s="219">
        <v>0.025000000000000001</v>
      </c>
      <c r="R248" s="219">
        <f>Q248*H248</f>
        <v>0.43605000000000005</v>
      </c>
      <c r="S248" s="219">
        <v>0</v>
      </c>
      <c r="T248" s="220">
        <f>S248*H248</f>
        <v>0</v>
      </c>
      <c r="U248" s="37"/>
      <c r="V248" s="37"/>
      <c r="W248" s="37"/>
      <c r="X248" s="37"/>
      <c r="Y248" s="37"/>
      <c r="Z248" s="37"/>
      <c r="AA248" s="37"/>
      <c r="AB248" s="37"/>
      <c r="AC248" s="37"/>
      <c r="AD248" s="37"/>
      <c r="AE248" s="37"/>
      <c r="AR248" s="221" t="s">
        <v>249</v>
      </c>
      <c r="AT248" s="221" t="s">
        <v>250</v>
      </c>
      <c r="AU248" s="221" t="s">
        <v>78</v>
      </c>
      <c r="AY248" s="16" t="s">
        <v>143</v>
      </c>
      <c r="BE248" s="222">
        <f>IF(N248="základní",J248,0)</f>
        <v>0</v>
      </c>
      <c r="BF248" s="222">
        <f>IF(N248="snížená",J248,0)</f>
        <v>0</v>
      </c>
      <c r="BG248" s="222">
        <f>IF(N248="zákl. přenesená",J248,0)</f>
        <v>0</v>
      </c>
      <c r="BH248" s="222">
        <f>IF(N248="sníž. přenesená",J248,0)</f>
        <v>0</v>
      </c>
      <c r="BI248" s="222">
        <f>IF(N248="nulová",J248,0)</f>
        <v>0</v>
      </c>
      <c r="BJ248" s="16" t="s">
        <v>76</v>
      </c>
      <c r="BK248" s="222">
        <f>ROUND(I248*H248,2)</f>
        <v>0</v>
      </c>
      <c r="BL248" s="16" t="s">
        <v>437</v>
      </c>
      <c r="BM248" s="221" t="s">
        <v>484</v>
      </c>
    </row>
    <row r="249" s="13" customFormat="1">
      <c r="A249" s="13"/>
      <c r="B249" s="237"/>
      <c r="C249" s="238"/>
      <c r="D249" s="223" t="s">
        <v>335</v>
      </c>
      <c r="E249" s="238"/>
      <c r="F249" s="239" t="s">
        <v>485</v>
      </c>
      <c r="G249" s="238"/>
      <c r="H249" s="240">
        <v>17.442</v>
      </c>
      <c r="I249" s="241"/>
      <c r="J249" s="238"/>
      <c r="K249" s="238"/>
      <c r="L249" s="242"/>
      <c r="M249" s="243"/>
      <c r="N249" s="244"/>
      <c r="O249" s="244"/>
      <c r="P249" s="244"/>
      <c r="Q249" s="244"/>
      <c r="R249" s="244"/>
      <c r="S249" s="244"/>
      <c r="T249" s="245"/>
      <c r="U249" s="13"/>
      <c r="V249" s="13"/>
      <c r="W249" s="13"/>
      <c r="X249" s="13"/>
      <c r="Y249" s="13"/>
      <c r="Z249" s="13"/>
      <c r="AA249" s="13"/>
      <c r="AB249" s="13"/>
      <c r="AC249" s="13"/>
      <c r="AD249" s="13"/>
      <c r="AE249" s="13"/>
      <c r="AT249" s="246" t="s">
        <v>335</v>
      </c>
      <c r="AU249" s="246" t="s">
        <v>78</v>
      </c>
      <c r="AV249" s="13" t="s">
        <v>78</v>
      </c>
      <c r="AW249" s="13" t="s">
        <v>4</v>
      </c>
      <c r="AX249" s="13" t="s">
        <v>76</v>
      </c>
      <c r="AY249" s="246" t="s">
        <v>143</v>
      </c>
    </row>
    <row r="250" s="2" customFormat="1" ht="16.5" customHeight="1">
      <c r="A250" s="37"/>
      <c r="B250" s="38"/>
      <c r="C250" s="210" t="s">
        <v>486</v>
      </c>
      <c r="D250" s="210" t="s">
        <v>146</v>
      </c>
      <c r="E250" s="211" t="s">
        <v>487</v>
      </c>
      <c r="F250" s="212" t="s">
        <v>488</v>
      </c>
      <c r="G250" s="213" t="s">
        <v>181</v>
      </c>
      <c r="H250" s="214">
        <v>171</v>
      </c>
      <c r="I250" s="215"/>
      <c r="J250" s="216">
        <f>ROUND(I250*H250,2)</f>
        <v>0</v>
      </c>
      <c r="K250" s="212" t="s">
        <v>150</v>
      </c>
      <c r="L250" s="43"/>
      <c r="M250" s="217" t="s">
        <v>19</v>
      </c>
      <c r="N250" s="218" t="s">
        <v>42</v>
      </c>
      <c r="O250" s="83"/>
      <c r="P250" s="219">
        <f>O250*H250</f>
        <v>0</v>
      </c>
      <c r="Q250" s="219">
        <v>0</v>
      </c>
      <c r="R250" s="219">
        <f>Q250*H250</f>
        <v>0</v>
      </c>
      <c r="S250" s="219">
        <v>0</v>
      </c>
      <c r="T250" s="220">
        <f>S250*H250</f>
        <v>0</v>
      </c>
      <c r="U250" s="37"/>
      <c r="V250" s="37"/>
      <c r="W250" s="37"/>
      <c r="X250" s="37"/>
      <c r="Y250" s="37"/>
      <c r="Z250" s="37"/>
      <c r="AA250" s="37"/>
      <c r="AB250" s="37"/>
      <c r="AC250" s="37"/>
      <c r="AD250" s="37"/>
      <c r="AE250" s="37"/>
      <c r="AR250" s="221" t="s">
        <v>437</v>
      </c>
      <c r="AT250" s="221" t="s">
        <v>146</v>
      </c>
      <c r="AU250" s="221" t="s">
        <v>78</v>
      </c>
      <c r="AY250" s="16" t="s">
        <v>143</v>
      </c>
      <c r="BE250" s="222">
        <f>IF(N250="základní",J250,0)</f>
        <v>0</v>
      </c>
      <c r="BF250" s="222">
        <f>IF(N250="snížená",J250,0)</f>
        <v>0</v>
      </c>
      <c r="BG250" s="222">
        <f>IF(N250="zákl. přenesená",J250,0)</f>
        <v>0</v>
      </c>
      <c r="BH250" s="222">
        <f>IF(N250="sníž. přenesená",J250,0)</f>
        <v>0</v>
      </c>
      <c r="BI250" s="222">
        <f>IF(N250="nulová",J250,0)</f>
        <v>0</v>
      </c>
      <c r="BJ250" s="16" t="s">
        <v>76</v>
      </c>
      <c r="BK250" s="222">
        <f>ROUND(I250*H250,2)</f>
        <v>0</v>
      </c>
      <c r="BL250" s="16" t="s">
        <v>437</v>
      </c>
      <c r="BM250" s="221" t="s">
        <v>489</v>
      </c>
    </row>
    <row r="251" s="2" customFormat="1">
      <c r="A251" s="37"/>
      <c r="B251" s="38"/>
      <c r="C251" s="39"/>
      <c r="D251" s="223" t="s">
        <v>153</v>
      </c>
      <c r="E251" s="39"/>
      <c r="F251" s="224" t="s">
        <v>480</v>
      </c>
      <c r="G251" s="39"/>
      <c r="H251" s="39"/>
      <c r="I251" s="129"/>
      <c r="J251" s="39"/>
      <c r="K251" s="39"/>
      <c r="L251" s="43"/>
      <c r="M251" s="225"/>
      <c r="N251" s="226"/>
      <c r="O251" s="83"/>
      <c r="P251" s="83"/>
      <c r="Q251" s="83"/>
      <c r="R251" s="83"/>
      <c r="S251" s="83"/>
      <c r="T251" s="84"/>
      <c r="U251" s="37"/>
      <c r="V251" s="37"/>
      <c r="W251" s="37"/>
      <c r="X251" s="37"/>
      <c r="Y251" s="37"/>
      <c r="Z251" s="37"/>
      <c r="AA251" s="37"/>
      <c r="AB251" s="37"/>
      <c r="AC251" s="37"/>
      <c r="AD251" s="37"/>
      <c r="AE251" s="37"/>
      <c r="AT251" s="16" t="s">
        <v>153</v>
      </c>
      <c r="AU251" s="16" t="s">
        <v>78</v>
      </c>
    </row>
    <row r="252" s="2" customFormat="1" ht="16.5" customHeight="1">
      <c r="A252" s="37"/>
      <c r="B252" s="38"/>
      <c r="C252" s="227" t="s">
        <v>490</v>
      </c>
      <c r="D252" s="227" t="s">
        <v>250</v>
      </c>
      <c r="E252" s="228" t="s">
        <v>491</v>
      </c>
      <c r="F252" s="229" t="s">
        <v>492</v>
      </c>
      <c r="G252" s="230" t="s">
        <v>162</v>
      </c>
      <c r="H252" s="231">
        <v>34.200000000000003</v>
      </c>
      <c r="I252" s="232"/>
      <c r="J252" s="233">
        <f>ROUND(I252*H252,2)</f>
        <v>0</v>
      </c>
      <c r="K252" s="229" t="s">
        <v>150</v>
      </c>
      <c r="L252" s="234"/>
      <c r="M252" s="235" t="s">
        <v>19</v>
      </c>
      <c r="N252" s="236" t="s">
        <v>42</v>
      </c>
      <c r="O252" s="83"/>
      <c r="P252" s="219">
        <f>O252*H252</f>
        <v>0</v>
      </c>
      <c r="Q252" s="219">
        <v>0.029999999999999999</v>
      </c>
      <c r="R252" s="219">
        <f>Q252*H252</f>
        <v>1.026</v>
      </c>
      <c r="S252" s="219">
        <v>0</v>
      </c>
      <c r="T252" s="220">
        <f>S252*H252</f>
        <v>0</v>
      </c>
      <c r="U252" s="37"/>
      <c r="V252" s="37"/>
      <c r="W252" s="37"/>
      <c r="X252" s="37"/>
      <c r="Y252" s="37"/>
      <c r="Z252" s="37"/>
      <c r="AA252" s="37"/>
      <c r="AB252" s="37"/>
      <c r="AC252" s="37"/>
      <c r="AD252" s="37"/>
      <c r="AE252" s="37"/>
      <c r="AR252" s="221" t="s">
        <v>249</v>
      </c>
      <c r="AT252" s="221" t="s">
        <v>250</v>
      </c>
      <c r="AU252" s="221" t="s">
        <v>78</v>
      </c>
      <c r="AY252" s="16" t="s">
        <v>143</v>
      </c>
      <c r="BE252" s="222">
        <f>IF(N252="základní",J252,0)</f>
        <v>0</v>
      </c>
      <c r="BF252" s="222">
        <f>IF(N252="snížená",J252,0)</f>
        <v>0</v>
      </c>
      <c r="BG252" s="222">
        <f>IF(N252="zákl. přenesená",J252,0)</f>
        <v>0</v>
      </c>
      <c r="BH252" s="222">
        <f>IF(N252="sníž. přenesená",J252,0)</f>
        <v>0</v>
      </c>
      <c r="BI252" s="222">
        <f>IF(N252="nulová",J252,0)</f>
        <v>0</v>
      </c>
      <c r="BJ252" s="16" t="s">
        <v>76</v>
      </c>
      <c r="BK252" s="222">
        <f>ROUND(I252*H252,2)</f>
        <v>0</v>
      </c>
      <c r="BL252" s="16" t="s">
        <v>437</v>
      </c>
      <c r="BM252" s="221" t="s">
        <v>493</v>
      </c>
    </row>
    <row r="253" s="2" customFormat="1" ht="21.75" customHeight="1">
      <c r="A253" s="37"/>
      <c r="B253" s="38"/>
      <c r="C253" s="210" t="s">
        <v>494</v>
      </c>
      <c r="D253" s="210" t="s">
        <v>146</v>
      </c>
      <c r="E253" s="211" t="s">
        <v>495</v>
      </c>
      <c r="F253" s="212" t="s">
        <v>496</v>
      </c>
      <c r="G253" s="213" t="s">
        <v>181</v>
      </c>
      <c r="H253" s="214">
        <v>176</v>
      </c>
      <c r="I253" s="215"/>
      <c r="J253" s="216">
        <f>ROUND(I253*H253,2)</f>
        <v>0</v>
      </c>
      <c r="K253" s="212" t="s">
        <v>150</v>
      </c>
      <c r="L253" s="43"/>
      <c r="M253" s="217" t="s">
        <v>19</v>
      </c>
      <c r="N253" s="218" t="s">
        <v>42</v>
      </c>
      <c r="O253" s="83"/>
      <c r="P253" s="219">
        <f>O253*H253</f>
        <v>0</v>
      </c>
      <c r="Q253" s="219">
        <v>0</v>
      </c>
      <c r="R253" s="219">
        <f>Q253*H253</f>
        <v>0</v>
      </c>
      <c r="S253" s="219">
        <v>0</v>
      </c>
      <c r="T253" s="220">
        <f>S253*H253</f>
        <v>0</v>
      </c>
      <c r="U253" s="37"/>
      <c r="V253" s="37"/>
      <c r="W253" s="37"/>
      <c r="X253" s="37"/>
      <c r="Y253" s="37"/>
      <c r="Z253" s="37"/>
      <c r="AA253" s="37"/>
      <c r="AB253" s="37"/>
      <c r="AC253" s="37"/>
      <c r="AD253" s="37"/>
      <c r="AE253" s="37"/>
      <c r="AR253" s="221" t="s">
        <v>437</v>
      </c>
      <c r="AT253" s="221" t="s">
        <v>146</v>
      </c>
      <c r="AU253" s="221" t="s">
        <v>78</v>
      </c>
      <c r="AY253" s="16" t="s">
        <v>143</v>
      </c>
      <c r="BE253" s="222">
        <f>IF(N253="základní",J253,0)</f>
        <v>0</v>
      </c>
      <c r="BF253" s="222">
        <f>IF(N253="snížená",J253,0)</f>
        <v>0</v>
      </c>
      <c r="BG253" s="222">
        <f>IF(N253="zákl. přenesená",J253,0)</f>
        <v>0</v>
      </c>
      <c r="BH253" s="222">
        <f>IF(N253="sníž. přenesená",J253,0)</f>
        <v>0</v>
      </c>
      <c r="BI253" s="222">
        <f>IF(N253="nulová",J253,0)</f>
        <v>0</v>
      </c>
      <c r="BJ253" s="16" t="s">
        <v>76</v>
      </c>
      <c r="BK253" s="222">
        <f>ROUND(I253*H253,2)</f>
        <v>0</v>
      </c>
      <c r="BL253" s="16" t="s">
        <v>437</v>
      </c>
      <c r="BM253" s="221" t="s">
        <v>497</v>
      </c>
    </row>
    <row r="254" s="2" customFormat="1" ht="16.5" customHeight="1">
      <c r="A254" s="37"/>
      <c r="B254" s="38"/>
      <c r="C254" s="227" t="s">
        <v>498</v>
      </c>
      <c r="D254" s="227" t="s">
        <v>250</v>
      </c>
      <c r="E254" s="228" t="s">
        <v>499</v>
      </c>
      <c r="F254" s="229" t="s">
        <v>500</v>
      </c>
      <c r="G254" s="230" t="s">
        <v>181</v>
      </c>
      <c r="H254" s="231">
        <v>193.59999999999999</v>
      </c>
      <c r="I254" s="232"/>
      <c r="J254" s="233">
        <f>ROUND(I254*H254,2)</f>
        <v>0</v>
      </c>
      <c r="K254" s="229" t="s">
        <v>150</v>
      </c>
      <c r="L254" s="234"/>
      <c r="M254" s="235" t="s">
        <v>19</v>
      </c>
      <c r="N254" s="236" t="s">
        <v>42</v>
      </c>
      <c r="O254" s="83"/>
      <c r="P254" s="219">
        <f>O254*H254</f>
        <v>0</v>
      </c>
      <c r="Q254" s="219">
        <v>0.00040000000000000002</v>
      </c>
      <c r="R254" s="219">
        <f>Q254*H254</f>
        <v>0.077439999999999995</v>
      </c>
      <c r="S254" s="219">
        <v>0</v>
      </c>
      <c r="T254" s="220">
        <f>S254*H254</f>
        <v>0</v>
      </c>
      <c r="U254" s="37"/>
      <c r="V254" s="37"/>
      <c r="W254" s="37"/>
      <c r="X254" s="37"/>
      <c r="Y254" s="37"/>
      <c r="Z254" s="37"/>
      <c r="AA254" s="37"/>
      <c r="AB254" s="37"/>
      <c r="AC254" s="37"/>
      <c r="AD254" s="37"/>
      <c r="AE254" s="37"/>
      <c r="AR254" s="221" t="s">
        <v>249</v>
      </c>
      <c r="AT254" s="221" t="s">
        <v>250</v>
      </c>
      <c r="AU254" s="221" t="s">
        <v>78</v>
      </c>
      <c r="AY254" s="16" t="s">
        <v>143</v>
      </c>
      <c r="BE254" s="222">
        <f>IF(N254="základní",J254,0)</f>
        <v>0</v>
      </c>
      <c r="BF254" s="222">
        <f>IF(N254="snížená",J254,0)</f>
        <v>0</v>
      </c>
      <c r="BG254" s="222">
        <f>IF(N254="zákl. přenesená",J254,0)</f>
        <v>0</v>
      </c>
      <c r="BH254" s="222">
        <f>IF(N254="sníž. přenesená",J254,0)</f>
        <v>0</v>
      </c>
      <c r="BI254" s="222">
        <f>IF(N254="nulová",J254,0)</f>
        <v>0</v>
      </c>
      <c r="BJ254" s="16" t="s">
        <v>76</v>
      </c>
      <c r="BK254" s="222">
        <f>ROUND(I254*H254,2)</f>
        <v>0</v>
      </c>
      <c r="BL254" s="16" t="s">
        <v>437</v>
      </c>
      <c r="BM254" s="221" t="s">
        <v>501</v>
      </c>
    </row>
    <row r="255" s="13" customFormat="1">
      <c r="A255" s="13"/>
      <c r="B255" s="237"/>
      <c r="C255" s="238"/>
      <c r="D255" s="223" t="s">
        <v>335</v>
      </c>
      <c r="E255" s="238"/>
      <c r="F255" s="239" t="s">
        <v>460</v>
      </c>
      <c r="G255" s="238"/>
      <c r="H255" s="240">
        <v>193.59999999999999</v>
      </c>
      <c r="I255" s="241"/>
      <c r="J255" s="238"/>
      <c r="K255" s="238"/>
      <c r="L255" s="242"/>
      <c r="M255" s="243"/>
      <c r="N255" s="244"/>
      <c r="O255" s="244"/>
      <c r="P255" s="244"/>
      <c r="Q255" s="244"/>
      <c r="R255" s="244"/>
      <c r="S255" s="244"/>
      <c r="T255" s="245"/>
      <c r="U255" s="13"/>
      <c r="V255" s="13"/>
      <c r="W255" s="13"/>
      <c r="X255" s="13"/>
      <c r="Y255" s="13"/>
      <c r="Z255" s="13"/>
      <c r="AA255" s="13"/>
      <c r="AB255" s="13"/>
      <c r="AC255" s="13"/>
      <c r="AD255" s="13"/>
      <c r="AE255" s="13"/>
      <c r="AT255" s="246" t="s">
        <v>335</v>
      </c>
      <c r="AU255" s="246" t="s">
        <v>78</v>
      </c>
      <c r="AV255" s="13" t="s">
        <v>78</v>
      </c>
      <c r="AW255" s="13" t="s">
        <v>4</v>
      </c>
      <c r="AX255" s="13" t="s">
        <v>76</v>
      </c>
      <c r="AY255" s="246" t="s">
        <v>143</v>
      </c>
    </row>
    <row r="256" s="12" customFormat="1" ht="22.8" customHeight="1">
      <c r="A256" s="12"/>
      <c r="B256" s="194"/>
      <c r="C256" s="195"/>
      <c r="D256" s="196" t="s">
        <v>70</v>
      </c>
      <c r="E256" s="208" t="s">
        <v>502</v>
      </c>
      <c r="F256" s="208" t="s">
        <v>503</v>
      </c>
      <c r="G256" s="195"/>
      <c r="H256" s="195"/>
      <c r="I256" s="198"/>
      <c r="J256" s="209">
        <f>BK256</f>
        <v>0</v>
      </c>
      <c r="K256" s="195"/>
      <c r="L256" s="200"/>
      <c r="M256" s="201"/>
      <c r="N256" s="202"/>
      <c r="O256" s="202"/>
      <c r="P256" s="203">
        <f>SUM(P257:P259)</f>
        <v>0</v>
      </c>
      <c r="Q256" s="202"/>
      <c r="R256" s="203">
        <f>SUM(R257:R259)</f>
        <v>2.8868399999999999</v>
      </c>
      <c r="S256" s="202"/>
      <c r="T256" s="204">
        <f>SUM(T257:T259)</f>
        <v>0</v>
      </c>
      <c r="U256" s="12"/>
      <c r="V256" s="12"/>
      <c r="W256" s="12"/>
      <c r="X256" s="12"/>
      <c r="Y256" s="12"/>
      <c r="Z256" s="12"/>
      <c r="AA256" s="12"/>
      <c r="AB256" s="12"/>
      <c r="AC256" s="12"/>
      <c r="AD256" s="12"/>
      <c r="AE256" s="12"/>
      <c r="AR256" s="205" t="s">
        <v>78</v>
      </c>
      <c r="AT256" s="206" t="s">
        <v>70</v>
      </c>
      <c r="AU256" s="206" t="s">
        <v>76</v>
      </c>
      <c r="AY256" s="205" t="s">
        <v>143</v>
      </c>
      <c r="BK256" s="207">
        <f>SUM(BK257:BK259)</f>
        <v>0</v>
      </c>
    </row>
    <row r="257" s="2" customFormat="1" ht="16.5" customHeight="1">
      <c r="A257" s="37"/>
      <c r="B257" s="38"/>
      <c r="C257" s="210" t="s">
        <v>504</v>
      </c>
      <c r="D257" s="210" t="s">
        <v>146</v>
      </c>
      <c r="E257" s="211" t="s">
        <v>505</v>
      </c>
      <c r="F257" s="212" t="s">
        <v>506</v>
      </c>
      <c r="G257" s="213" t="s">
        <v>181</v>
      </c>
      <c r="H257" s="214">
        <v>160.38</v>
      </c>
      <c r="I257" s="215"/>
      <c r="J257" s="216">
        <f>ROUND(I257*H257,2)</f>
        <v>0</v>
      </c>
      <c r="K257" s="212" t="s">
        <v>150</v>
      </c>
      <c r="L257" s="43"/>
      <c r="M257" s="217" t="s">
        <v>19</v>
      </c>
      <c r="N257" s="218" t="s">
        <v>42</v>
      </c>
      <c r="O257" s="83"/>
      <c r="P257" s="219">
        <f>O257*H257</f>
        <v>0</v>
      </c>
      <c r="Q257" s="219">
        <v>0</v>
      </c>
      <c r="R257" s="219">
        <f>Q257*H257</f>
        <v>0</v>
      </c>
      <c r="S257" s="219">
        <v>0</v>
      </c>
      <c r="T257" s="220">
        <f>S257*H257</f>
        <v>0</v>
      </c>
      <c r="U257" s="37"/>
      <c r="V257" s="37"/>
      <c r="W257" s="37"/>
      <c r="X257" s="37"/>
      <c r="Y257" s="37"/>
      <c r="Z257" s="37"/>
      <c r="AA257" s="37"/>
      <c r="AB257" s="37"/>
      <c r="AC257" s="37"/>
      <c r="AD257" s="37"/>
      <c r="AE257" s="37"/>
      <c r="AR257" s="221" t="s">
        <v>437</v>
      </c>
      <c r="AT257" s="221" t="s">
        <v>146</v>
      </c>
      <c r="AU257" s="221" t="s">
        <v>78</v>
      </c>
      <c r="AY257" s="16" t="s">
        <v>143</v>
      </c>
      <c r="BE257" s="222">
        <f>IF(N257="základní",J257,0)</f>
        <v>0</v>
      </c>
      <c r="BF257" s="222">
        <f>IF(N257="snížená",J257,0)</f>
        <v>0</v>
      </c>
      <c r="BG257" s="222">
        <f>IF(N257="zákl. přenesená",J257,0)</f>
        <v>0</v>
      </c>
      <c r="BH257" s="222">
        <f>IF(N257="sníž. přenesená",J257,0)</f>
        <v>0</v>
      </c>
      <c r="BI257" s="222">
        <f>IF(N257="nulová",J257,0)</f>
        <v>0</v>
      </c>
      <c r="BJ257" s="16" t="s">
        <v>76</v>
      </c>
      <c r="BK257" s="222">
        <f>ROUND(I257*H257,2)</f>
        <v>0</v>
      </c>
      <c r="BL257" s="16" t="s">
        <v>437</v>
      </c>
      <c r="BM257" s="221" t="s">
        <v>507</v>
      </c>
    </row>
    <row r="258" s="2" customFormat="1">
      <c r="A258" s="37"/>
      <c r="B258" s="38"/>
      <c r="C258" s="39"/>
      <c r="D258" s="223" t="s">
        <v>153</v>
      </c>
      <c r="E258" s="39"/>
      <c r="F258" s="224" t="s">
        <v>508</v>
      </c>
      <c r="G258" s="39"/>
      <c r="H258" s="39"/>
      <c r="I258" s="129"/>
      <c r="J258" s="39"/>
      <c r="K258" s="39"/>
      <c r="L258" s="43"/>
      <c r="M258" s="225"/>
      <c r="N258" s="226"/>
      <c r="O258" s="83"/>
      <c r="P258" s="83"/>
      <c r="Q258" s="83"/>
      <c r="R258" s="83"/>
      <c r="S258" s="83"/>
      <c r="T258" s="84"/>
      <c r="U258" s="37"/>
      <c r="V258" s="37"/>
      <c r="W258" s="37"/>
      <c r="X258" s="37"/>
      <c r="Y258" s="37"/>
      <c r="Z258" s="37"/>
      <c r="AA258" s="37"/>
      <c r="AB258" s="37"/>
      <c r="AC258" s="37"/>
      <c r="AD258" s="37"/>
      <c r="AE258" s="37"/>
      <c r="AT258" s="16" t="s">
        <v>153</v>
      </c>
      <c r="AU258" s="16" t="s">
        <v>78</v>
      </c>
    </row>
    <row r="259" s="2" customFormat="1" ht="16.5" customHeight="1">
      <c r="A259" s="37"/>
      <c r="B259" s="38"/>
      <c r="C259" s="227" t="s">
        <v>509</v>
      </c>
      <c r="D259" s="227" t="s">
        <v>250</v>
      </c>
      <c r="E259" s="228" t="s">
        <v>510</v>
      </c>
      <c r="F259" s="229" t="s">
        <v>511</v>
      </c>
      <c r="G259" s="230" t="s">
        <v>181</v>
      </c>
      <c r="H259" s="231">
        <v>160.38</v>
      </c>
      <c r="I259" s="232"/>
      <c r="J259" s="233">
        <f>ROUND(I259*H259,2)</f>
        <v>0</v>
      </c>
      <c r="K259" s="229" t="s">
        <v>150</v>
      </c>
      <c r="L259" s="234"/>
      <c r="M259" s="235" t="s">
        <v>19</v>
      </c>
      <c r="N259" s="236" t="s">
        <v>42</v>
      </c>
      <c r="O259" s="83"/>
      <c r="P259" s="219">
        <f>O259*H259</f>
        <v>0</v>
      </c>
      <c r="Q259" s="219">
        <v>0.017999999999999999</v>
      </c>
      <c r="R259" s="219">
        <f>Q259*H259</f>
        <v>2.8868399999999999</v>
      </c>
      <c r="S259" s="219">
        <v>0</v>
      </c>
      <c r="T259" s="220">
        <f>S259*H259</f>
        <v>0</v>
      </c>
      <c r="U259" s="37"/>
      <c r="V259" s="37"/>
      <c r="W259" s="37"/>
      <c r="X259" s="37"/>
      <c r="Y259" s="37"/>
      <c r="Z259" s="37"/>
      <c r="AA259" s="37"/>
      <c r="AB259" s="37"/>
      <c r="AC259" s="37"/>
      <c r="AD259" s="37"/>
      <c r="AE259" s="37"/>
      <c r="AR259" s="221" t="s">
        <v>249</v>
      </c>
      <c r="AT259" s="221" t="s">
        <v>250</v>
      </c>
      <c r="AU259" s="221" t="s">
        <v>78</v>
      </c>
      <c r="AY259" s="16" t="s">
        <v>143</v>
      </c>
      <c r="BE259" s="222">
        <f>IF(N259="základní",J259,0)</f>
        <v>0</v>
      </c>
      <c r="BF259" s="222">
        <f>IF(N259="snížená",J259,0)</f>
        <v>0</v>
      </c>
      <c r="BG259" s="222">
        <f>IF(N259="zákl. přenesená",J259,0)</f>
        <v>0</v>
      </c>
      <c r="BH259" s="222">
        <f>IF(N259="sníž. přenesená",J259,0)</f>
        <v>0</v>
      </c>
      <c r="BI259" s="222">
        <f>IF(N259="nulová",J259,0)</f>
        <v>0</v>
      </c>
      <c r="BJ259" s="16" t="s">
        <v>76</v>
      </c>
      <c r="BK259" s="222">
        <f>ROUND(I259*H259,2)</f>
        <v>0</v>
      </c>
      <c r="BL259" s="16" t="s">
        <v>437</v>
      </c>
      <c r="BM259" s="221" t="s">
        <v>512</v>
      </c>
    </row>
    <row r="260" s="12" customFormat="1" ht="22.8" customHeight="1">
      <c r="A260" s="12"/>
      <c r="B260" s="194"/>
      <c r="C260" s="195"/>
      <c r="D260" s="196" t="s">
        <v>70</v>
      </c>
      <c r="E260" s="208" t="s">
        <v>513</v>
      </c>
      <c r="F260" s="208" t="s">
        <v>514</v>
      </c>
      <c r="G260" s="195"/>
      <c r="H260" s="195"/>
      <c r="I260" s="198"/>
      <c r="J260" s="209">
        <f>BK260</f>
        <v>0</v>
      </c>
      <c r="K260" s="195"/>
      <c r="L260" s="200"/>
      <c r="M260" s="201"/>
      <c r="N260" s="202"/>
      <c r="O260" s="202"/>
      <c r="P260" s="203">
        <f>SUM(P261:P263)</f>
        <v>0</v>
      </c>
      <c r="Q260" s="202"/>
      <c r="R260" s="203">
        <f>SUM(R261:R263)</f>
        <v>0.01384</v>
      </c>
      <c r="S260" s="202"/>
      <c r="T260" s="204">
        <f>SUM(T261:T263)</f>
        <v>0</v>
      </c>
      <c r="U260" s="12"/>
      <c r="V260" s="12"/>
      <c r="W260" s="12"/>
      <c r="X260" s="12"/>
      <c r="Y260" s="12"/>
      <c r="Z260" s="12"/>
      <c r="AA260" s="12"/>
      <c r="AB260" s="12"/>
      <c r="AC260" s="12"/>
      <c r="AD260" s="12"/>
      <c r="AE260" s="12"/>
      <c r="AR260" s="205" t="s">
        <v>78</v>
      </c>
      <c r="AT260" s="206" t="s">
        <v>70</v>
      </c>
      <c r="AU260" s="206" t="s">
        <v>76</v>
      </c>
      <c r="AY260" s="205" t="s">
        <v>143</v>
      </c>
      <c r="BK260" s="207">
        <f>SUM(BK261:BK263)</f>
        <v>0</v>
      </c>
    </row>
    <row r="261" s="2" customFormat="1" ht="16.5" customHeight="1">
      <c r="A261" s="37"/>
      <c r="B261" s="38"/>
      <c r="C261" s="210" t="s">
        <v>515</v>
      </c>
      <c r="D261" s="210" t="s">
        <v>146</v>
      </c>
      <c r="E261" s="211" t="s">
        <v>516</v>
      </c>
      <c r="F261" s="212" t="s">
        <v>517</v>
      </c>
      <c r="G261" s="213" t="s">
        <v>149</v>
      </c>
      <c r="H261" s="214">
        <v>1</v>
      </c>
      <c r="I261" s="215"/>
      <c r="J261" s="216">
        <f>ROUND(I261*H261,2)</f>
        <v>0</v>
      </c>
      <c r="K261" s="212" t="s">
        <v>19</v>
      </c>
      <c r="L261" s="43"/>
      <c r="M261" s="217" t="s">
        <v>19</v>
      </c>
      <c r="N261" s="218" t="s">
        <v>42</v>
      </c>
      <c r="O261" s="83"/>
      <c r="P261" s="219">
        <f>O261*H261</f>
        <v>0</v>
      </c>
      <c r="Q261" s="219">
        <v>0.01384</v>
      </c>
      <c r="R261" s="219">
        <f>Q261*H261</f>
        <v>0.01384</v>
      </c>
      <c r="S261" s="219">
        <v>0</v>
      </c>
      <c r="T261" s="220">
        <f>S261*H261</f>
        <v>0</v>
      </c>
      <c r="U261" s="37"/>
      <c r="V261" s="37"/>
      <c r="W261" s="37"/>
      <c r="X261" s="37"/>
      <c r="Y261" s="37"/>
      <c r="Z261" s="37"/>
      <c r="AA261" s="37"/>
      <c r="AB261" s="37"/>
      <c r="AC261" s="37"/>
      <c r="AD261" s="37"/>
      <c r="AE261" s="37"/>
      <c r="AR261" s="221" t="s">
        <v>437</v>
      </c>
      <c r="AT261" s="221" t="s">
        <v>146</v>
      </c>
      <c r="AU261" s="221" t="s">
        <v>78</v>
      </c>
      <c r="AY261" s="16" t="s">
        <v>143</v>
      </c>
      <c r="BE261" s="222">
        <f>IF(N261="základní",J261,0)</f>
        <v>0</v>
      </c>
      <c r="BF261" s="222">
        <f>IF(N261="snížená",J261,0)</f>
        <v>0</v>
      </c>
      <c r="BG261" s="222">
        <f>IF(N261="zákl. přenesená",J261,0)</f>
        <v>0</v>
      </c>
      <c r="BH261" s="222">
        <f>IF(N261="sníž. přenesená",J261,0)</f>
        <v>0</v>
      </c>
      <c r="BI261" s="222">
        <f>IF(N261="nulová",J261,0)</f>
        <v>0</v>
      </c>
      <c r="BJ261" s="16" t="s">
        <v>76</v>
      </c>
      <c r="BK261" s="222">
        <f>ROUND(I261*H261,2)</f>
        <v>0</v>
      </c>
      <c r="BL261" s="16" t="s">
        <v>437</v>
      </c>
      <c r="BM261" s="221" t="s">
        <v>518</v>
      </c>
    </row>
    <row r="262" s="2" customFormat="1">
      <c r="A262" s="37"/>
      <c r="B262" s="38"/>
      <c r="C262" s="39"/>
      <c r="D262" s="223" t="s">
        <v>153</v>
      </c>
      <c r="E262" s="39"/>
      <c r="F262" s="224" t="s">
        <v>519</v>
      </c>
      <c r="G262" s="39"/>
      <c r="H262" s="39"/>
      <c r="I262" s="129"/>
      <c r="J262" s="39"/>
      <c r="K262" s="39"/>
      <c r="L262" s="43"/>
      <c r="M262" s="225"/>
      <c r="N262" s="226"/>
      <c r="O262" s="83"/>
      <c r="P262" s="83"/>
      <c r="Q262" s="83"/>
      <c r="R262" s="83"/>
      <c r="S262" s="83"/>
      <c r="T262" s="84"/>
      <c r="U262" s="37"/>
      <c r="V262" s="37"/>
      <c r="W262" s="37"/>
      <c r="X262" s="37"/>
      <c r="Y262" s="37"/>
      <c r="Z262" s="37"/>
      <c r="AA262" s="37"/>
      <c r="AB262" s="37"/>
      <c r="AC262" s="37"/>
      <c r="AD262" s="37"/>
      <c r="AE262" s="37"/>
      <c r="AT262" s="16" t="s">
        <v>153</v>
      </c>
      <c r="AU262" s="16" t="s">
        <v>78</v>
      </c>
    </row>
    <row r="263" s="2" customFormat="1">
      <c r="A263" s="37"/>
      <c r="B263" s="38"/>
      <c r="C263" s="39"/>
      <c r="D263" s="223" t="s">
        <v>170</v>
      </c>
      <c r="E263" s="39"/>
      <c r="F263" s="224" t="s">
        <v>520</v>
      </c>
      <c r="G263" s="39"/>
      <c r="H263" s="39"/>
      <c r="I263" s="129"/>
      <c r="J263" s="39"/>
      <c r="K263" s="39"/>
      <c r="L263" s="43"/>
      <c r="M263" s="225"/>
      <c r="N263" s="226"/>
      <c r="O263" s="83"/>
      <c r="P263" s="83"/>
      <c r="Q263" s="83"/>
      <c r="R263" s="83"/>
      <c r="S263" s="83"/>
      <c r="T263" s="84"/>
      <c r="U263" s="37"/>
      <c r="V263" s="37"/>
      <c r="W263" s="37"/>
      <c r="X263" s="37"/>
      <c r="Y263" s="37"/>
      <c r="Z263" s="37"/>
      <c r="AA263" s="37"/>
      <c r="AB263" s="37"/>
      <c r="AC263" s="37"/>
      <c r="AD263" s="37"/>
      <c r="AE263" s="37"/>
      <c r="AT263" s="16" t="s">
        <v>170</v>
      </c>
      <c r="AU263" s="16" t="s">
        <v>78</v>
      </c>
    </row>
    <row r="264" s="12" customFormat="1" ht="22.8" customHeight="1">
      <c r="A264" s="12"/>
      <c r="B264" s="194"/>
      <c r="C264" s="195"/>
      <c r="D264" s="196" t="s">
        <v>70</v>
      </c>
      <c r="E264" s="208" t="s">
        <v>521</v>
      </c>
      <c r="F264" s="208" t="s">
        <v>522</v>
      </c>
      <c r="G264" s="195"/>
      <c r="H264" s="195"/>
      <c r="I264" s="198"/>
      <c r="J264" s="209">
        <f>BK264</f>
        <v>0</v>
      </c>
      <c r="K264" s="195"/>
      <c r="L264" s="200"/>
      <c r="M264" s="201"/>
      <c r="N264" s="202"/>
      <c r="O264" s="202"/>
      <c r="P264" s="203">
        <f>P265</f>
        <v>0</v>
      </c>
      <c r="Q264" s="202"/>
      <c r="R264" s="203">
        <f>R265</f>
        <v>0.00069999999999999999</v>
      </c>
      <c r="S264" s="202"/>
      <c r="T264" s="204">
        <f>T265</f>
        <v>0</v>
      </c>
      <c r="U264" s="12"/>
      <c r="V264" s="12"/>
      <c r="W264" s="12"/>
      <c r="X264" s="12"/>
      <c r="Y264" s="12"/>
      <c r="Z264" s="12"/>
      <c r="AA264" s="12"/>
      <c r="AB264" s="12"/>
      <c r="AC264" s="12"/>
      <c r="AD264" s="12"/>
      <c r="AE264" s="12"/>
      <c r="AR264" s="205" t="s">
        <v>78</v>
      </c>
      <c r="AT264" s="206" t="s">
        <v>70</v>
      </c>
      <c r="AU264" s="206" t="s">
        <v>76</v>
      </c>
      <c r="AY264" s="205" t="s">
        <v>143</v>
      </c>
      <c r="BK264" s="207">
        <f>BK265</f>
        <v>0</v>
      </c>
    </row>
    <row r="265" s="2" customFormat="1" ht="16.5" customHeight="1">
      <c r="A265" s="37"/>
      <c r="B265" s="38"/>
      <c r="C265" s="210" t="s">
        <v>523</v>
      </c>
      <c r="D265" s="210" t="s">
        <v>146</v>
      </c>
      <c r="E265" s="211" t="s">
        <v>524</v>
      </c>
      <c r="F265" s="212" t="s">
        <v>525</v>
      </c>
      <c r="G265" s="213" t="s">
        <v>214</v>
      </c>
      <c r="H265" s="214">
        <v>2</v>
      </c>
      <c r="I265" s="215"/>
      <c r="J265" s="216">
        <f>ROUND(I265*H265,2)</f>
        <v>0</v>
      </c>
      <c r="K265" s="212" t="s">
        <v>150</v>
      </c>
      <c r="L265" s="43"/>
      <c r="M265" s="217" t="s">
        <v>19</v>
      </c>
      <c r="N265" s="218" t="s">
        <v>42</v>
      </c>
      <c r="O265" s="83"/>
      <c r="P265" s="219">
        <f>O265*H265</f>
        <v>0</v>
      </c>
      <c r="Q265" s="219">
        <v>0.00035</v>
      </c>
      <c r="R265" s="219">
        <f>Q265*H265</f>
        <v>0.00069999999999999999</v>
      </c>
      <c r="S265" s="219">
        <v>0</v>
      </c>
      <c r="T265" s="220">
        <f>S265*H265</f>
        <v>0</v>
      </c>
      <c r="U265" s="37"/>
      <c r="V265" s="37"/>
      <c r="W265" s="37"/>
      <c r="X265" s="37"/>
      <c r="Y265" s="37"/>
      <c r="Z265" s="37"/>
      <c r="AA265" s="37"/>
      <c r="AB265" s="37"/>
      <c r="AC265" s="37"/>
      <c r="AD265" s="37"/>
      <c r="AE265" s="37"/>
      <c r="AR265" s="221" t="s">
        <v>437</v>
      </c>
      <c r="AT265" s="221" t="s">
        <v>146</v>
      </c>
      <c r="AU265" s="221" t="s">
        <v>78</v>
      </c>
      <c r="AY265" s="16" t="s">
        <v>143</v>
      </c>
      <c r="BE265" s="222">
        <f>IF(N265="základní",J265,0)</f>
        <v>0</v>
      </c>
      <c r="BF265" s="222">
        <f>IF(N265="snížená",J265,0)</f>
        <v>0</v>
      </c>
      <c r="BG265" s="222">
        <f>IF(N265="zákl. přenesená",J265,0)</f>
        <v>0</v>
      </c>
      <c r="BH265" s="222">
        <f>IF(N265="sníž. přenesená",J265,0)</f>
        <v>0</v>
      </c>
      <c r="BI265" s="222">
        <f>IF(N265="nulová",J265,0)</f>
        <v>0</v>
      </c>
      <c r="BJ265" s="16" t="s">
        <v>76</v>
      </c>
      <c r="BK265" s="222">
        <f>ROUND(I265*H265,2)</f>
        <v>0</v>
      </c>
      <c r="BL265" s="16" t="s">
        <v>437</v>
      </c>
      <c r="BM265" s="221" t="s">
        <v>526</v>
      </c>
    </row>
    <row r="266" s="12" customFormat="1" ht="22.8" customHeight="1">
      <c r="A266" s="12"/>
      <c r="B266" s="194"/>
      <c r="C266" s="195"/>
      <c r="D266" s="196" t="s">
        <v>70</v>
      </c>
      <c r="E266" s="208" t="s">
        <v>527</v>
      </c>
      <c r="F266" s="208" t="s">
        <v>528</v>
      </c>
      <c r="G266" s="195"/>
      <c r="H266" s="195"/>
      <c r="I266" s="198"/>
      <c r="J266" s="209">
        <f>BK266</f>
        <v>0</v>
      </c>
      <c r="K266" s="195"/>
      <c r="L266" s="200"/>
      <c r="M266" s="201"/>
      <c r="N266" s="202"/>
      <c r="O266" s="202"/>
      <c r="P266" s="203">
        <f>SUM(P267:P269)</f>
        <v>0</v>
      </c>
      <c r="Q266" s="202"/>
      <c r="R266" s="203">
        <f>SUM(R267:R269)</f>
        <v>0.22262000000000001</v>
      </c>
      <c r="S266" s="202"/>
      <c r="T266" s="204">
        <f>SUM(T267:T269)</f>
        <v>0</v>
      </c>
      <c r="U266" s="12"/>
      <c r="V266" s="12"/>
      <c r="W266" s="12"/>
      <c r="X266" s="12"/>
      <c r="Y266" s="12"/>
      <c r="Z266" s="12"/>
      <c r="AA266" s="12"/>
      <c r="AB266" s="12"/>
      <c r="AC266" s="12"/>
      <c r="AD266" s="12"/>
      <c r="AE266" s="12"/>
      <c r="AR266" s="205" t="s">
        <v>78</v>
      </c>
      <c r="AT266" s="206" t="s">
        <v>70</v>
      </c>
      <c r="AU266" s="206" t="s">
        <v>76</v>
      </c>
      <c r="AY266" s="205" t="s">
        <v>143</v>
      </c>
      <c r="BK266" s="207">
        <f>SUM(BK267:BK269)</f>
        <v>0</v>
      </c>
    </row>
    <row r="267" s="2" customFormat="1" ht="16.5" customHeight="1">
      <c r="A267" s="37"/>
      <c r="B267" s="38"/>
      <c r="C267" s="210" t="s">
        <v>529</v>
      </c>
      <c r="D267" s="210" t="s">
        <v>146</v>
      </c>
      <c r="E267" s="211" t="s">
        <v>530</v>
      </c>
      <c r="F267" s="212" t="s">
        <v>531</v>
      </c>
      <c r="G267" s="213" t="s">
        <v>384</v>
      </c>
      <c r="H267" s="214">
        <v>1</v>
      </c>
      <c r="I267" s="215"/>
      <c r="J267" s="216">
        <f>ROUND(I267*H267,2)</f>
        <v>0</v>
      </c>
      <c r="K267" s="212" t="s">
        <v>19</v>
      </c>
      <c r="L267" s="43"/>
      <c r="M267" s="217" t="s">
        <v>19</v>
      </c>
      <c r="N267" s="218" t="s">
        <v>42</v>
      </c>
      <c r="O267" s="83"/>
      <c r="P267" s="219">
        <f>O267*H267</f>
        <v>0</v>
      </c>
      <c r="Q267" s="219">
        <v>0.22262000000000001</v>
      </c>
      <c r="R267" s="219">
        <f>Q267*H267</f>
        <v>0.22262000000000001</v>
      </c>
      <c r="S267" s="219">
        <v>0</v>
      </c>
      <c r="T267" s="220">
        <f>S267*H267</f>
        <v>0</v>
      </c>
      <c r="U267" s="37"/>
      <c r="V267" s="37"/>
      <c r="W267" s="37"/>
      <c r="X267" s="37"/>
      <c r="Y267" s="37"/>
      <c r="Z267" s="37"/>
      <c r="AA267" s="37"/>
      <c r="AB267" s="37"/>
      <c r="AC267" s="37"/>
      <c r="AD267" s="37"/>
      <c r="AE267" s="37"/>
      <c r="AR267" s="221" t="s">
        <v>437</v>
      </c>
      <c r="AT267" s="221" t="s">
        <v>146</v>
      </c>
      <c r="AU267" s="221" t="s">
        <v>78</v>
      </c>
      <c r="AY267" s="16" t="s">
        <v>143</v>
      </c>
      <c r="BE267" s="222">
        <f>IF(N267="základní",J267,0)</f>
        <v>0</v>
      </c>
      <c r="BF267" s="222">
        <f>IF(N267="snížená",J267,0)</f>
        <v>0</v>
      </c>
      <c r="BG267" s="222">
        <f>IF(N267="zákl. přenesená",J267,0)</f>
        <v>0</v>
      </c>
      <c r="BH267" s="222">
        <f>IF(N267="sníž. přenesená",J267,0)</f>
        <v>0</v>
      </c>
      <c r="BI267" s="222">
        <f>IF(N267="nulová",J267,0)</f>
        <v>0</v>
      </c>
      <c r="BJ267" s="16" t="s">
        <v>76</v>
      </c>
      <c r="BK267" s="222">
        <f>ROUND(I267*H267,2)</f>
        <v>0</v>
      </c>
      <c r="BL267" s="16" t="s">
        <v>437</v>
      </c>
      <c r="BM267" s="221" t="s">
        <v>532</v>
      </c>
    </row>
    <row r="268" s="2" customFormat="1">
      <c r="A268" s="37"/>
      <c r="B268" s="38"/>
      <c r="C268" s="39"/>
      <c r="D268" s="223" t="s">
        <v>153</v>
      </c>
      <c r="E268" s="39"/>
      <c r="F268" s="224" t="s">
        <v>533</v>
      </c>
      <c r="G268" s="39"/>
      <c r="H268" s="39"/>
      <c r="I268" s="129"/>
      <c r="J268" s="39"/>
      <c r="K268" s="39"/>
      <c r="L268" s="43"/>
      <c r="M268" s="225"/>
      <c r="N268" s="226"/>
      <c r="O268" s="83"/>
      <c r="P268" s="83"/>
      <c r="Q268" s="83"/>
      <c r="R268" s="83"/>
      <c r="S268" s="83"/>
      <c r="T268" s="84"/>
      <c r="U268" s="37"/>
      <c r="V268" s="37"/>
      <c r="W268" s="37"/>
      <c r="X268" s="37"/>
      <c r="Y268" s="37"/>
      <c r="Z268" s="37"/>
      <c r="AA268" s="37"/>
      <c r="AB268" s="37"/>
      <c r="AC268" s="37"/>
      <c r="AD268" s="37"/>
      <c r="AE268" s="37"/>
      <c r="AT268" s="16" t="s">
        <v>153</v>
      </c>
      <c r="AU268" s="16" t="s">
        <v>78</v>
      </c>
    </row>
    <row r="269" s="2" customFormat="1">
      <c r="A269" s="37"/>
      <c r="B269" s="38"/>
      <c r="C269" s="39"/>
      <c r="D269" s="223" t="s">
        <v>170</v>
      </c>
      <c r="E269" s="39"/>
      <c r="F269" s="224" t="s">
        <v>520</v>
      </c>
      <c r="G269" s="39"/>
      <c r="H269" s="39"/>
      <c r="I269" s="129"/>
      <c r="J269" s="39"/>
      <c r="K269" s="39"/>
      <c r="L269" s="43"/>
      <c r="M269" s="225"/>
      <c r="N269" s="226"/>
      <c r="O269" s="83"/>
      <c r="P269" s="83"/>
      <c r="Q269" s="83"/>
      <c r="R269" s="83"/>
      <c r="S269" s="83"/>
      <c r="T269" s="84"/>
      <c r="U269" s="37"/>
      <c r="V269" s="37"/>
      <c r="W269" s="37"/>
      <c r="X269" s="37"/>
      <c r="Y269" s="37"/>
      <c r="Z269" s="37"/>
      <c r="AA269" s="37"/>
      <c r="AB269" s="37"/>
      <c r="AC269" s="37"/>
      <c r="AD269" s="37"/>
      <c r="AE269" s="37"/>
      <c r="AT269" s="16" t="s">
        <v>170</v>
      </c>
      <c r="AU269" s="16" t="s">
        <v>78</v>
      </c>
    </row>
    <row r="270" s="12" customFormat="1" ht="22.8" customHeight="1">
      <c r="A270" s="12"/>
      <c r="B270" s="194"/>
      <c r="C270" s="195"/>
      <c r="D270" s="196" t="s">
        <v>70</v>
      </c>
      <c r="E270" s="208" t="s">
        <v>534</v>
      </c>
      <c r="F270" s="208" t="s">
        <v>535</v>
      </c>
      <c r="G270" s="195"/>
      <c r="H270" s="195"/>
      <c r="I270" s="198"/>
      <c r="J270" s="209">
        <f>BK270</f>
        <v>0</v>
      </c>
      <c r="K270" s="195"/>
      <c r="L270" s="200"/>
      <c r="M270" s="201"/>
      <c r="N270" s="202"/>
      <c r="O270" s="202"/>
      <c r="P270" s="203">
        <f>SUM(P271:P272)</f>
        <v>0</v>
      </c>
      <c r="Q270" s="202"/>
      <c r="R270" s="203">
        <f>SUM(R271:R272)</f>
        <v>0</v>
      </c>
      <c r="S270" s="202"/>
      <c r="T270" s="204">
        <f>SUM(T271:T272)</f>
        <v>0</v>
      </c>
      <c r="U270" s="12"/>
      <c r="V270" s="12"/>
      <c r="W270" s="12"/>
      <c r="X270" s="12"/>
      <c r="Y270" s="12"/>
      <c r="Z270" s="12"/>
      <c r="AA270" s="12"/>
      <c r="AB270" s="12"/>
      <c r="AC270" s="12"/>
      <c r="AD270" s="12"/>
      <c r="AE270" s="12"/>
      <c r="AR270" s="205" t="s">
        <v>78</v>
      </c>
      <c r="AT270" s="206" t="s">
        <v>70</v>
      </c>
      <c r="AU270" s="206" t="s">
        <v>76</v>
      </c>
      <c r="AY270" s="205" t="s">
        <v>143</v>
      </c>
      <c r="BK270" s="207">
        <f>SUM(BK271:BK272)</f>
        <v>0</v>
      </c>
    </row>
    <row r="271" s="2" customFormat="1" ht="16.5" customHeight="1">
      <c r="A271" s="37"/>
      <c r="B271" s="38"/>
      <c r="C271" s="210" t="s">
        <v>536</v>
      </c>
      <c r="D271" s="210" t="s">
        <v>146</v>
      </c>
      <c r="E271" s="211" t="s">
        <v>537</v>
      </c>
      <c r="F271" s="212" t="s">
        <v>538</v>
      </c>
      <c r="G271" s="213" t="s">
        <v>149</v>
      </c>
      <c r="H271" s="214">
        <v>1</v>
      </c>
      <c r="I271" s="215"/>
      <c r="J271" s="216">
        <f>ROUND(I271*H271,2)</f>
        <v>0</v>
      </c>
      <c r="K271" s="212" t="s">
        <v>19</v>
      </c>
      <c r="L271" s="43"/>
      <c r="M271" s="217" t="s">
        <v>19</v>
      </c>
      <c r="N271" s="218" t="s">
        <v>42</v>
      </c>
      <c r="O271" s="83"/>
      <c r="P271" s="219">
        <f>O271*H271</f>
        <v>0</v>
      </c>
      <c r="Q271" s="219">
        <v>0</v>
      </c>
      <c r="R271" s="219">
        <f>Q271*H271</f>
        <v>0</v>
      </c>
      <c r="S271" s="219">
        <v>0</v>
      </c>
      <c r="T271" s="220">
        <f>S271*H271</f>
        <v>0</v>
      </c>
      <c r="U271" s="37"/>
      <c r="V271" s="37"/>
      <c r="W271" s="37"/>
      <c r="X271" s="37"/>
      <c r="Y271" s="37"/>
      <c r="Z271" s="37"/>
      <c r="AA271" s="37"/>
      <c r="AB271" s="37"/>
      <c r="AC271" s="37"/>
      <c r="AD271" s="37"/>
      <c r="AE271" s="37"/>
      <c r="AR271" s="221" t="s">
        <v>437</v>
      </c>
      <c r="AT271" s="221" t="s">
        <v>146</v>
      </c>
      <c r="AU271" s="221" t="s">
        <v>78</v>
      </c>
      <c r="AY271" s="16" t="s">
        <v>143</v>
      </c>
      <c r="BE271" s="222">
        <f>IF(N271="základní",J271,0)</f>
        <v>0</v>
      </c>
      <c r="BF271" s="222">
        <f>IF(N271="snížená",J271,0)</f>
        <v>0</v>
      </c>
      <c r="BG271" s="222">
        <f>IF(N271="zákl. přenesená",J271,0)</f>
        <v>0</v>
      </c>
      <c r="BH271" s="222">
        <f>IF(N271="sníž. přenesená",J271,0)</f>
        <v>0</v>
      </c>
      <c r="BI271" s="222">
        <f>IF(N271="nulová",J271,0)</f>
        <v>0</v>
      </c>
      <c r="BJ271" s="16" t="s">
        <v>76</v>
      </c>
      <c r="BK271" s="222">
        <f>ROUND(I271*H271,2)</f>
        <v>0</v>
      </c>
      <c r="BL271" s="16" t="s">
        <v>437</v>
      </c>
      <c r="BM271" s="221" t="s">
        <v>539</v>
      </c>
    </row>
    <row r="272" s="2" customFormat="1">
      <c r="A272" s="37"/>
      <c r="B272" s="38"/>
      <c r="C272" s="39"/>
      <c r="D272" s="223" t="s">
        <v>170</v>
      </c>
      <c r="E272" s="39"/>
      <c r="F272" s="224" t="s">
        <v>520</v>
      </c>
      <c r="G272" s="39"/>
      <c r="H272" s="39"/>
      <c r="I272" s="129"/>
      <c r="J272" s="39"/>
      <c r="K272" s="39"/>
      <c r="L272" s="43"/>
      <c r="M272" s="225"/>
      <c r="N272" s="226"/>
      <c r="O272" s="83"/>
      <c r="P272" s="83"/>
      <c r="Q272" s="83"/>
      <c r="R272" s="83"/>
      <c r="S272" s="83"/>
      <c r="T272" s="84"/>
      <c r="U272" s="37"/>
      <c r="V272" s="37"/>
      <c r="W272" s="37"/>
      <c r="X272" s="37"/>
      <c r="Y272" s="37"/>
      <c r="Z272" s="37"/>
      <c r="AA272" s="37"/>
      <c r="AB272" s="37"/>
      <c r="AC272" s="37"/>
      <c r="AD272" s="37"/>
      <c r="AE272" s="37"/>
      <c r="AT272" s="16" t="s">
        <v>170</v>
      </c>
      <c r="AU272" s="16" t="s">
        <v>78</v>
      </c>
    </row>
    <row r="273" s="12" customFormat="1" ht="22.8" customHeight="1">
      <c r="A273" s="12"/>
      <c r="B273" s="194"/>
      <c r="C273" s="195"/>
      <c r="D273" s="196" t="s">
        <v>70</v>
      </c>
      <c r="E273" s="208" t="s">
        <v>540</v>
      </c>
      <c r="F273" s="208" t="s">
        <v>541</v>
      </c>
      <c r="G273" s="195"/>
      <c r="H273" s="195"/>
      <c r="I273" s="198"/>
      <c r="J273" s="209">
        <f>BK273</f>
        <v>0</v>
      </c>
      <c r="K273" s="195"/>
      <c r="L273" s="200"/>
      <c r="M273" s="201"/>
      <c r="N273" s="202"/>
      <c r="O273" s="202"/>
      <c r="P273" s="203">
        <f>SUM(P274:P277)</f>
        <v>0</v>
      </c>
      <c r="Q273" s="202"/>
      <c r="R273" s="203">
        <f>SUM(R274:R277)</f>
        <v>0</v>
      </c>
      <c r="S273" s="202"/>
      <c r="T273" s="204">
        <f>SUM(T274:T277)</f>
        <v>0.068000000000000005</v>
      </c>
      <c r="U273" s="12"/>
      <c r="V273" s="12"/>
      <c r="W273" s="12"/>
      <c r="X273" s="12"/>
      <c r="Y273" s="12"/>
      <c r="Z273" s="12"/>
      <c r="AA273" s="12"/>
      <c r="AB273" s="12"/>
      <c r="AC273" s="12"/>
      <c r="AD273" s="12"/>
      <c r="AE273" s="12"/>
      <c r="AR273" s="205" t="s">
        <v>78</v>
      </c>
      <c r="AT273" s="206" t="s">
        <v>70</v>
      </c>
      <c r="AU273" s="206" t="s">
        <v>76</v>
      </c>
      <c r="AY273" s="205" t="s">
        <v>143</v>
      </c>
      <c r="BK273" s="207">
        <f>SUM(BK274:BK277)</f>
        <v>0</v>
      </c>
    </row>
    <row r="274" s="2" customFormat="1" ht="16.5" customHeight="1">
      <c r="A274" s="37"/>
      <c r="B274" s="38"/>
      <c r="C274" s="210" t="s">
        <v>542</v>
      </c>
      <c r="D274" s="210" t="s">
        <v>146</v>
      </c>
      <c r="E274" s="211" t="s">
        <v>543</v>
      </c>
      <c r="F274" s="212" t="s">
        <v>544</v>
      </c>
      <c r="G274" s="213" t="s">
        <v>214</v>
      </c>
      <c r="H274" s="214">
        <v>1</v>
      </c>
      <c r="I274" s="215"/>
      <c r="J274" s="216">
        <f>ROUND(I274*H274,2)</f>
        <v>0</v>
      </c>
      <c r="K274" s="212" t="s">
        <v>150</v>
      </c>
      <c r="L274" s="43"/>
      <c r="M274" s="217" t="s">
        <v>19</v>
      </c>
      <c r="N274" s="218" t="s">
        <v>42</v>
      </c>
      <c r="O274" s="83"/>
      <c r="P274" s="219">
        <f>O274*H274</f>
        <v>0</v>
      </c>
      <c r="Q274" s="219">
        <v>0</v>
      </c>
      <c r="R274" s="219">
        <f>Q274*H274</f>
        <v>0</v>
      </c>
      <c r="S274" s="219">
        <v>0</v>
      </c>
      <c r="T274" s="220">
        <f>S274*H274</f>
        <v>0</v>
      </c>
      <c r="U274" s="37"/>
      <c r="V274" s="37"/>
      <c r="W274" s="37"/>
      <c r="X274" s="37"/>
      <c r="Y274" s="37"/>
      <c r="Z274" s="37"/>
      <c r="AA274" s="37"/>
      <c r="AB274" s="37"/>
      <c r="AC274" s="37"/>
      <c r="AD274" s="37"/>
      <c r="AE274" s="37"/>
      <c r="AR274" s="221" t="s">
        <v>437</v>
      </c>
      <c r="AT274" s="221" t="s">
        <v>146</v>
      </c>
      <c r="AU274" s="221" t="s">
        <v>78</v>
      </c>
      <c r="AY274" s="16" t="s">
        <v>143</v>
      </c>
      <c r="BE274" s="222">
        <f>IF(N274="základní",J274,0)</f>
        <v>0</v>
      </c>
      <c r="BF274" s="222">
        <f>IF(N274="snížená",J274,0)</f>
        <v>0</v>
      </c>
      <c r="BG274" s="222">
        <f>IF(N274="zákl. přenesená",J274,0)</f>
        <v>0</v>
      </c>
      <c r="BH274" s="222">
        <f>IF(N274="sníž. přenesená",J274,0)</f>
        <v>0</v>
      </c>
      <c r="BI274" s="222">
        <f>IF(N274="nulová",J274,0)</f>
        <v>0</v>
      </c>
      <c r="BJ274" s="16" t="s">
        <v>76</v>
      </c>
      <c r="BK274" s="222">
        <f>ROUND(I274*H274,2)</f>
        <v>0</v>
      </c>
      <c r="BL274" s="16" t="s">
        <v>437</v>
      </c>
      <c r="BM274" s="221" t="s">
        <v>545</v>
      </c>
    </row>
    <row r="275" s="2" customFormat="1">
      <c r="A275" s="37"/>
      <c r="B275" s="38"/>
      <c r="C275" s="39"/>
      <c r="D275" s="223" t="s">
        <v>170</v>
      </c>
      <c r="E275" s="39"/>
      <c r="F275" s="224" t="s">
        <v>520</v>
      </c>
      <c r="G275" s="39"/>
      <c r="H275" s="39"/>
      <c r="I275" s="129"/>
      <c r="J275" s="39"/>
      <c r="K275" s="39"/>
      <c r="L275" s="43"/>
      <c r="M275" s="225"/>
      <c r="N275" s="226"/>
      <c r="O275" s="83"/>
      <c r="P275" s="83"/>
      <c r="Q275" s="83"/>
      <c r="R275" s="83"/>
      <c r="S275" s="83"/>
      <c r="T275" s="84"/>
      <c r="U275" s="37"/>
      <c r="V275" s="37"/>
      <c r="W275" s="37"/>
      <c r="X275" s="37"/>
      <c r="Y275" s="37"/>
      <c r="Z275" s="37"/>
      <c r="AA275" s="37"/>
      <c r="AB275" s="37"/>
      <c r="AC275" s="37"/>
      <c r="AD275" s="37"/>
      <c r="AE275" s="37"/>
      <c r="AT275" s="16" t="s">
        <v>170</v>
      </c>
      <c r="AU275" s="16" t="s">
        <v>78</v>
      </c>
    </row>
    <row r="276" s="2" customFormat="1" ht="16.5" customHeight="1">
      <c r="A276" s="37"/>
      <c r="B276" s="38"/>
      <c r="C276" s="210" t="s">
        <v>546</v>
      </c>
      <c r="D276" s="210" t="s">
        <v>146</v>
      </c>
      <c r="E276" s="211" t="s">
        <v>547</v>
      </c>
      <c r="F276" s="212" t="s">
        <v>548</v>
      </c>
      <c r="G276" s="213" t="s">
        <v>214</v>
      </c>
      <c r="H276" s="214">
        <v>2</v>
      </c>
      <c r="I276" s="215"/>
      <c r="J276" s="216">
        <f>ROUND(I276*H276,2)</f>
        <v>0</v>
      </c>
      <c r="K276" s="212" t="s">
        <v>150</v>
      </c>
      <c r="L276" s="43"/>
      <c r="M276" s="217" t="s">
        <v>19</v>
      </c>
      <c r="N276" s="218" t="s">
        <v>42</v>
      </c>
      <c r="O276" s="83"/>
      <c r="P276" s="219">
        <f>O276*H276</f>
        <v>0</v>
      </c>
      <c r="Q276" s="219">
        <v>0</v>
      </c>
      <c r="R276" s="219">
        <f>Q276*H276</f>
        <v>0</v>
      </c>
      <c r="S276" s="219">
        <v>0</v>
      </c>
      <c r="T276" s="220">
        <f>S276*H276</f>
        <v>0</v>
      </c>
      <c r="U276" s="37"/>
      <c r="V276" s="37"/>
      <c r="W276" s="37"/>
      <c r="X276" s="37"/>
      <c r="Y276" s="37"/>
      <c r="Z276" s="37"/>
      <c r="AA276" s="37"/>
      <c r="AB276" s="37"/>
      <c r="AC276" s="37"/>
      <c r="AD276" s="37"/>
      <c r="AE276" s="37"/>
      <c r="AR276" s="221" t="s">
        <v>437</v>
      </c>
      <c r="AT276" s="221" t="s">
        <v>146</v>
      </c>
      <c r="AU276" s="221" t="s">
        <v>78</v>
      </c>
      <c r="AY276" s="16" t="s">
        <v>143</v>
      </c>
      <c r="BE276" s="222">
        <f>IF(N276="základní",J276,0)</f>
        <v>0</v>
      </c>
      <c r="BF276" s="222">
        <f>IF(N276="snížená",J276,0)</f>
        <v>0</v>
      </c>
      <c r="BG276" s="222">
        <f>IF(N276="zákl. přenesená",J276,0)</f>
        <v>0</v>
      </c>
      <c r="BH276" s="222">
        <f>IF(N276="sníž. přenesená",J276,0)</f>
        <v>0</v>
      </c>
      <c r="BI276" s="222">
        <f>IF(N276="nulová",J276,0)</f>
        <v>0</v>
      </c>
      <c r="BJ276" s="16" t="s">
        <v>76</v>
      </c>
      <c r="BK276" s="222">
        <f>ROUND(I276*H276,2)</f>
        <v>0</v>
      </c>
      <c r="BL276" s="16" t="s">
        <v>437</v>
      </c>
      <c r="BM276" s="221" t="s">
        <v>549</v>
      </c>
    </row>
    <row r="277" s="2" customFormat="1" ht="16.5" customHeight="1">
      <c r="A277" s="37"/>
      <c r="B277" s="38"/>
      <c r="C277" s="210" t="s">
        <v>319</v>
      </c>
      <c r="D277" s="210" t="s">
        <v>146</v>
      </c>
      <c r="E277" s="211" t="s">
        <v>550</v>
      </c>
      <c r="F277" s="212" t="s">
        <v>551</v>
      </c>
      <c r="G277" s="213" t="s">
        <v>214</v>
      </c>
      <c r="H277" s="214">
        <v>2</v>
      </c>
      <c r="I277" s="215"/>
      <c r="J277" s="216">
        <f>ROUND(I277*H277,2)</f>
        <v>0</v>
      </c>
      <c r="K277" s="212" t="s">
        <v>150</v>
      </c>
      <c r="L277" s="43"/>
      <c r="M277" s="217" t="s">
        <v>19</v>
      </c>
      <c r="N277" s="218" t="s">
        <v>42</v>
      </c>
      <c r="O277" s="83"/>
      <c r="P277" s="219">
        <f>O277*H277</f>
        <v>0</v>
      </c>
      <c r="Q277" s="219">
        <v>0</v>
      </c>
      <c r="R277" s="219">
        <f>Q277*H277</f>
        <v>0</v>
      </c>
      <c r="S277" s="219">
        <v>0.034000000000000002</v>
      </c>
      <c r="T277" s="220">
        <f>S277*H277</f>
        <v>0.068000000000000005</v>
      </c>
      <c r="U277" s="37"/>
      <c r="V277" s="37"/>
      <c r="W277" s="37"/>
      <c r="X277" s="37"/>
      <c r="Y277" s="37"/>
      <c r="Z277" s="37"/>
      <c r="AA277" s="37"/>
      <c r="AB277" s="37"/>
      <c r="AC277" s="37"/>
      <c r="AD277" s="37"/>
      <c r="AE277" s="37"/>
      <c r="AR277" s="221" t="s">
        <v>437</v>
      </c>
      <c r="AT277" s="221" t="s">
        <v>146</v>
      </c>
      <c r="AU277" s="221" t="s">
        <v>78</v>
      </c>
      <c r="AY277" s="16" t="s">
        <v>143</v>
      </c>
      <c r="BE277" s="222">
        <f>IF(N277="základní",J277,0)</f>
        <v>0</v>
      </c>
      <c r="BF277" s="222">
        <f>IF(N277="snížená",J277,0)</f>
        <v>0</v>
      </c>
      <c r="BG277" s="222">
        <f>IF(N277="zákl. přenesená",J277,0)</f>
        <v>0</v>
      </c>
      <c r="BH277" s="222">
        <f>IF(N277="sníž. přenesená",J277,0)</f>
        <v>0</v>
      </c>
      <c r="BI277" s="222">
        <f>IF(N277="nulová",J277,0)</f>
        <v>0</v>
      </c>
      <c r="BJ277" s="16" t="s">
        <v>76</v>
      </c>
      <c r="BK277" s="222">
        <f>ROUND(I277*H277,2)</f>
        <v>0</v>
      </c>
      <c r="BL277" s="16" t="s">
        <v>437</v>
      </c>
      <c r="BM277" s="221" t="s">
        <v>552</v>
      </c>
    </row>
    <row r="278" s="12" customFormat="1" ht="22.8" customHeight="1">
      <c r="A278" s="12"/>
      <c r="B278" s="194"/>
      <c r="C278" s="195"/>
      <c r="D278" s="196" t="s">
        <v>70</v>
      </c>
      <c r="E278" s="208" t="s">
        <v>553</v>
      </c>
      <c r="F278" s="208" t="s">
        <v>554</v>
      </c>
      <c r="G278" s="195"/>
      <c r="H278" s="195"/>
      <c r="I278" s="198"/>
      <c r="J278" s="209">
        <f>BK278</f>
        <v>0</v>
      </c>
      <c r="K278" s="195"/>
      <c r="L278" s="200"/>
      <c r="M278" s="201"/>
      <c r="N278" s="202"/>
      <c r="O278" s="202"/>
      <c r="P278" s="203">
        <f>SUM(P279:P286)</f>
        <v>0</v>
      </c>
      <c r="Q278" s="202"/>
      <c r="R278" s="203">
        <f>SUM(R279:R286)</f>
        <v>5.0446169999999997</v>
      </c>
      <c r="S278" s="202"/>
      <c r="T278" s="204">
        <f>SUM(T279:T286)</f>
        <v>0.020369999999999996</v>
      </c>
      <c r="U278" s="12"/>
      <c r="V278" s="12"/>
      <c r="W278" s="12"/>
      <c r="X278" s="12"/>
      <c r="Y278" s="12"/>
      <c r="Z278" s="12"/>
      <c r="AA278" s="12"/>
      <c r="AB278" s="12"/>
      <c r="AC278" s="12"/>
      <c r="AD278" s="12"/>
      <c r="AE278" s="12"/>
      <c r="AR278" s="205" t="s">
        <v>78</v>
      </c>
      <c r="AT278" s="206" t="s">
        <v>70</v>
      </c>
      <c r="AU278" s="206" t="s">
        <v>76</v>
      </c>
      <c r="AY278" s="205" t="s">
        <v>143</v>
      </c>
      <c r="BK278" s="207">
        <f>SUM(BK279:BK286)</f>
        <v>0</v>
      </c>
    </row>
    <row r="279" s="2" customFormat="1" ht="44.25" customHeight="1">
      <c r="A279" s="37"/>
      <c r="B279" s="38"/>
      <c r="C279" s="210" t="s">
        <v>555</v>
      </c>
      <c r="D279" s="210" t="s">
        <v>146</v>
      </c>
      <c r="E279" s="211" t="s">
        <v>556</v>
      </c>
      <c r="F279" s="212" t="s">
        <v>557</v>
      </c>
      <c r="G279" s="213" t="s">
        <v>181</v>
      </c>
      <c r="H279" s="214">
        <v>171</v>
      </c>
      <c r="I279" s="215"/>
      <c r="J279" s="216">
        <f>ROUND(I279*H279,2)</f>
        <v>0</v>
      </c>
      <c r="K279" s="212" t="s">
        <v>150</v>
      </c>
      <c r="L279" s="43"/>
      <c r="M279" s="217" t="s">
        <v>19</v>
      </c>
      <c r="N279" s="218" t="s">
        <v>42</v>
      </c>
      <c r="O279" s="83"/>
      <c r="P279" s="219">
        <f>O279*H279</f>
        <v>0</v>
      </c>
      <c r="Q279" s="219">
        <v>0.020449999999999999</v>
      </c>
      <c r="R279" s="219">
        <f>Q279*H279</f>
        <v>3.49695</v>
      </c>
      <c r="S279" s="219">
        <v>0</v>
      </c>
      <c r="T279" s="220">
        <f>S279*H279</f>
        <v>0</v>
      </c>
      <c r="U279" s="37"/>
      <c r="V279" s="37"/>
      <c r="W279" s="37"/>
      <c r="X279" s="37"/>
      <c r="Y279" s="37"/>
      <c r="Z279" s="37"/>
      <c r="AA279" s="37"/>
      <c r="AB279" s="37"/>
      <c r="AC279" s="37"/>
      <c r="AD279" s="37"/>
      <c r="AE279" s="37"/>
      <c r="AR279" s="221" t="s">
        <v>437</v>
      </c>
      <c r="AT279" s="221" t="s">
        <v>146</v>
      </c>
      <c r="AU279" s="221" t="s">
        <v>78</v>
      </c>
      <c r="AY279" s="16" t="s">
        <v>143</v>
      </c>
      <c r="BE279" s="222">
        <f>IF(N279="základní",J279,0)</f>
        <v>0</v>
      </c>
      <c r="BF279" s="222">
        <f>IF(N279="snížená",J279,0)</f>
        <v>0</v>
      </c>
      <c r="BG279" s="222">
        <f>IF(N279="zákl. přenesená",J279,0)</f>
        <v>0</v>
      </c>
      <c r="BH279" s="222">
        <f>IF(N279="sníž. přenesená",J279,0)</f>
        <v>0</v>
      </c>
      <c r="BI279" s="222">
        <f>IF(N279="nulová",J279,0)</f>
        <v>0</v>
      </c>
      <c r="BJ279" s="16" t="s">
        <v>76</v>
      </c>
      <c r="BK279" s="222">
        <f>ROUND(I279*H279,2)</f>
        <v>0</v>
      </c>
      <c r="BL279" s="16" t="s">
        <v>437</v>
      </c>
      <c r="BM279" s="221" t="s">
        <v>558</v>
      </c>
    </row>
    <row r="280" s="2" customFormat="1">
      <c r="A280" s="37"/>
      <c r="B280" s="38"/>
      <c r="C280" s="39"/>
      <c r="D280" s="223" t="s">
        <v>153</v>
      </c>
      <c r="E280" s="39"/>
      <c r="F280" s="224" t="s">
        <v>559</v>
      </c>
      <c r="G280" s="39"/>
      <c r="H280" s="39"/>
      <c r="I280" s="129"/>
      <c r="J280" s="39"/>
      <c r="K280" s="39"/>
      <c r="L280" s="43"/>
      <c r="M280" s="225"/>
      <c r="N280" s="226"/>
      <c r="O280" s="83"/>
      <c r="P280" s="83"/>
      <c r="Q280" s="83"/>
      <c r="R280" s="83"/>
      <c r="S280" s="83"/>
      <c r="T280" s="84"/>
      <c r="U280" s="37"/>
      <c r="V280" s="37"/>
      <c r="W280" s="37"/>
      <c r="X280" s="37"/>
      <c r="Y280" s="37"/>
      <c r="Z280" s="37"/>
      <c r="AA280" s="37"/>
      <c r="AB280" s="37"/>
      <c r="AC280" s="37"/>
      <c r="AD280" s="37"/>
      <c r="AE280" s="37"/>
      <c r="AT280" s="16" t="s">
        <v>153</v>
      </c>
      <c r="AU280" s="16" t="s">
        <v>78</v>
      </c>
    </row>
    <row r="281" s="2" customFormat="1" ht="21.75" customHeight="1">
      <c r="A281" s="37"/>
      <c r="B281" s="38"/>
      <c r="C281" s="210" t="s">
        <v>560</v>
      </c>
      <c r="D281" s="210" t="s">
        <v>146</v>
      </c>
      <c r="E281" s="211" t="s">
        <v>561</v>
      </c>
      <c r="F281" s="212" t="s">
        <v>562</v>
      </c>
      <c r="G281" s="213" t="s">
        <v>181</v>
      </c>
      <c r="H281" s="214">
        <v>160.38</v>
      </c>
      <c r="I281" s="215"/>
      <c r="J281" s="216">
        <f>ROUND(I281*H281,2)</f>
        <v>0</v>
      </c>
      <c r="K281" s="212" t="s">
        <v>150</v>
      </c>
      <c r="L281" s="43"/>
      <c r="M281" s="217" t="s">
        <v>19</v>
      </c>
      <c r="N281" s="218" t="s">
        <v>42</v>
      </c>
      <c r="O281" s="83"/>
      <c r="P281" s="219">
        <f>O281*H281</f>
        <v>0</v>
      </c>
      <c r="Q281" s="219">
        <v>0.00125</v>
      </c>
      <c r="R281" s="219">
        <f>Q281*H281</f>
        <v>0.20047499999999999</v>
      </c>
      <c r="S281" s="219">
        <v>0</v>
      </c>
      <c r="T281" s="220">
        <f>S281*H281</f>
        <v>0</v>
      </c>
      <c r="U281" s="37"/>
      <c r="V281" s="37"/>
      <c r="W281" s="37"/>
      <c r="X281" s="37"/>
      <c r="Y281" s="37"/>
      <c r="Z281" s="37"/>
      <c r="AA281" s="37"/>
      <c r="AB281" s="37"/>
      <c r="AC281" s="37"/>
      <c r="AD281" s="37"/>
      <c r="AE281" s="37"/>
      <c r="AR281" s="221" t="s">
        <v>437</v>
      </c>
      <c r="AT281" s="221" t="s">
        <v>146</v>
      </c>
      <c r="AU281" s="221" t="s">
        <v>78</v>
      </c>
      <c r="AY281" s="16" t="s">
        <v>143</v>
      </c>
      <c r="BE281" s="222">
        <f>IF(N281="základní",J281,0)</f>
        <v>0</v>
      </c>
      <c r="BF281" s="222">
        <f>IF(N281="snížená",J281,0)</f>
        <v>0</v>
      </c>
      <c r="BG281" s="222">
        <f>IF(N281="zákl. přenesená",J281,0)</f>
        <v>0</v>
      </c>
      <c r="BH281" s="222">
        <f>IF(N281="sníž. přenesená",J281,0)</f>
        <v>0</v>
      </c>
      <c r="BI281" s="222">
        <f>IF(N281="nulová",J281,0)</f>
        <v>0</v>
      </c>
      <c r="BJ281" s="16" t="s">
        <v>76</v>
      </c>
      <c r="BK281" s="222">
        <f>ROUND(I281*H281,2)</f>
        <v>0</v>
      </c>
      <c r="BL281" s="16" t="s">
        <v>437</v>
      </c>
      <c r="BM281" s="221" t="s">
        <v>563</v>
      </c>
    </row>
    <row r="282" s="2" customFormat="1">
      <c r="A282" s="37"/>
      <c r="B282" s="38"/>
      <c r="C282" s="39"/>
      <c r="D282" s="223" t="s">
        <v>153</v>
      </c>
      <c r="E282" s="39"/>
      <c r="F282" s="224" t="s">
        <v>564</v>
      </c>
      <c r="G282" s="39"/>
      <c r="H282" s="39"/>
      <c r="I282" s="129"/>
      <c r="J282" s="39"/>
      <c r="K282" s="39"/>
      <c r="L282" s="43"/>
      <c r="M282" s="225"/>
      <c r="N282" s="226"/>
      <c r="O282" s="83"/>
      <c r="P282" s="83"/>
      <c r="Q282" s="83"/>
      <c r="R282" s="83"/>
      <c r="S282" s="83"/>
      <c r="T282" s="84"/>
      <c r="U282" s="37"/>
      <c r="V282" s="37"/>
      <c r="W282" s="37"/>
      <c r="X282" s="37"/>
      <c r="Y282" s="37"/>
      <c r="Z282" s="37"/>
      <c r="AA282" s="37"/>
      <c r="AB282" s="37"/>
      <c r="AC282" s="37"/>
      <c r="AD282" s="37"/>
      <c r="AE282" s="37"/>
      <c r="AT282" s="16" t="s">
        <v>153</v>
      </c>
      <c r="AU282" s="16" t="s">
        <v>78</v>
      </c>
    </row>
    <row r="283" s="2" customFormat="1" ht="16.5" customHeight="1">
      <c r="A283" s="37"/>
      <c r="B283" s="38"/>
      <c r="C283" s="227" t="s">
        <v>565</v>
      </c>
      <c r="D283" s="227" t="s">
        <v>250</v>
      </c>
      <c r="E283" s="228" t="s">
        <v>566</v>
      </c>
      <c r="F283" s="229" t="s">
        <v>567</v>
      </c>
      <c r="G283" s="230" t="s">
        <v>181</v>
      </c>
      <c r="H283" s="231">
        <v>168.399</v>
      </c>
      <c r="I283" s="232"/>
      <c r="J283" s="233">
        <f>ROUND(I283*H283,2)</f>
        <v>0</v>
      </c>
      <c r="K283" s="229" t="s">
        <v>150</v>
      </c>
      <c r="L283" s="234"/>
      <c r="M283" s="235" t="s">
        <v>19</v>
      </c>
      <c r="N283" s="236" t="s">
        <v>42</v>
      </c>
      <c r="O283" s="83"/>
      <c r="P283" s="219">
        <f>O283*H283</f>
        <v>0</v>
      </c>
      <c r="Q283" s="219">
        <v>0.0080000000000000002</v>
      </c>
      <c r="R283" s="219">
        <f>Q283*H283</f>
        <v>1.347192</v>
      </c>
      <c r="S283" s="219">
        <v>0</v>
      </c>
      <c r="T283" s="220">
        <f>S283*H283</f>
        <v>0</v>
      </c>
      <c r="U283" s="37"/>
      <c r="V283" s="37"/>
      <c r="W283" s="37"/>
      <c r="X283" s="37"/>
      <c r="Y283" s="37"/>
      <c r="Z283" s="37"/>
      <c r="AA283" s="37"/>
      <c r="AB283" s="37"/>
      <c r="AC283" s="37"/>
      <c r="AD283" s="37"/>
      <c r="AE283" s="37"/>
      <c r="AR283" s="221" t="s">
        <v>249</v>
      </c>
      <c r="AT283" s="221" t="s">
        <v>250</v>
      </c>
      <c r="AU283" s="221" t="s">
        <v>78</v>
      </c>
      <c r="AY283" s="16" t="s">
        <v>143</v>
      </c>
      <c r="BE283" s="222">
        <f>IF(N283="základní",J283,0)</f>
        <v>0</v>
      </c>
      <c r="BF283" s="222">
        <f>IF(N283="snížená",J283,0)</f>
        <v>0</v>
      </c>
      <c r="BG283" s="222">
        <f>IF(N283="zákl. přenesená",J283,0)</f>
        <v>0</v>
      </c>
      <c r="BH283" s="222">
        <f>IF(N283="sníž. přenesená",J283,0)</f>
        <v>0</v>
      </c>
      <c r="BI283" s="222">
        <f>IF(N283="nulová",J283,0)</f>
        <v>0</v>
      </c>
      <c r="BJ283" s="16" t="s">
        <v>76</v>
      </c>
      <c r="BK283" s="222">
        <f>ROUND(I283*H283,2)</f>
        <v>0</v>
      </c>
      <c r="BL283" s="16" t="s">
        <v>437</v>
      </c>
      <c r="BM283" s="221" t="s">
        <v>568</v>
      </c>
    </row>
    <row r="284" s="13" customFormat="1">
      <c r="A284" s="13"/>
      <c r="B284" s="237"/>
      <c r="C284" s="238"/>
      <c r="D284" s="223" t="s">
        <v>335</v>
      </c>
      <c r="E284" s="238"/>
      <c r="F284" s="239" t="s">
        <v>569</v>
      </c>
      <c r="G284" s="238"/>
      <c r="H284" s="240">
        <v>168.399</v>
      </c>
      <c r="I284" s="241"/>
      <c r="J284" s="238"/>
      <c r="K284" s="238"/>
      <c r="L284" s="242"/>
      <c r="M284" s="243"/>
      <c r="N284" s="244"/>
      <c r="O284" s="244"/>
      <c r="P284" s="244"/>
      <c r="Q284" s="244"/>
      <c r="R284" s="244"/>
      <c r="S284" s="244"/>
      <c r="T284" s="245"/>
      <c r="U284" s="13"/>
      <c r="V284" s="13"/>
      <c r="W284" s="13"/>
      <c r="X284" s="13"/>
      <c r="Y284" s="13"/>
      <c r="Z284" s="13"/>
      <c r="AA284" s="13"/>
      <c r="AB284" s="13"/>
      <c r="AC284" s="13"/>
      <c r="AD284" s="13"/>
      <c r="AE284" s="13"/>
      <c r="AT284" s="246" t="s">
        <v>335</v>
      </c>
      <c r="AU284" s="246" t="s">
        <v>78</v>
      </c>
      <c r="AV284" s="13" t="s">
        <v>78</v>
      </c>
      <c r="AW284" s="13" t="s">
        <v>4</v>
      </c>
      <c r="AX284" s="13" t="s">
        <v>76</v>
      </c>
      <c r="AY284" s="246" t="s">
        <v>143</v>
      </c>
    </row>
    <row r="285" s="2" customFormat="1" ht="16.5" customHeight="1">
      <c r="A285" s="37"/>
      <c r="B285" s="38"/>
      <c r="C285" s="210" t="s">
        <v>570</v>
      </c>
      <c r="D285" s="210" t="s">
        <v>146</v>
      </c>
      <c r="E285" s="211" t="s">
        <v>571</v>
      </c>
      <c r="F285" s="212" t="s">
        <v>572</v>
      </c>
      <c r="G285" s="213" t="s">
        <v>181</v>
      </c>
      <c r="H285" s="214">
        <v>9.6999999999999993</v>
      </c>
      <c r="I285" s="215"/>
      <c r="J285" s="216">
        <f>ROUND(I285*H285,2)</f>
        <v>0</v>
      </c>
      <c r="K285" s="212" t="s">
        <v>150</v>
      </c>
      <c r="L285" s="43"/>
      <c r="M285" s="217" t="s">
        <v>19</v>
      </c>
      <c r="N285" s="218" t="s">
        <v>42</v>
      </c>
      <c r="O285" s="83"/>
      <c r="P285" s="219">
        <f>O285*H285</f>
        <v>0</v>
      </c>
      <c r="Q285" s="219">
        <v>0</v>
      </c>
      <c r="R285" s="219">
        <f>Q285*H285</f>
        <v>0</v>
      </c>
      <c r="S285" s="219">
        <v>0.0020999999999999999</v>
      </c>
      <c r="T285" s="220">
        <f>S285*H285</f>
        <v>0.020369999999999996</v>
      </c>
      <c r="U285" s="37"/>
      <c r="V285" s="37"/>
      <c r="W285" s="37"/>
      <c r="X285" s="37"/>
      <c r="Y285" s="37"/>
      <c r="Z285" s="37"/>
      <c r="AA285" s="37"/>
      <c r="AB285" s="37"/>
      <c r="AC285" s="37"/>
      <c r="AD285" s="37"/>
      <c r="AE285" s="37"/>
      <c r="AR285" s="221" t="s">
        <v>437</v>
      </c>
      <c r="AT285" s="221" t="s">
        <v>146</v>
      </c>
      <c r="AU285" s="221" t="s">
        <v>78</v>
      </c>
      <c r="AY285" s="16" t="s">
        <v>143</v>
      </c>
      <c r="BE285" s="222">
        <f>IF(N285="základní",J285,0)</f>
        <v>0</v>
      </c>
      <c r="BF285" s="222">
        <f>IF(N285="snížená",J285,0)</f>
        <v>0</v>
      </c>
      <c r="BG285" s="222">
        <f>IF(N285="zákl. přenesená",J285,0)</f>
        <v>0</v>
      </c>
      <c r="BH285" s="222">
        <f>IF(N285="sníž. přenesená",J285,0)</f>
        <v>0</v>
      </c>
      <c r="BI285" s="222">
        <f>IF(N285="nulová",J285,0)</f>
        <v>0</v>
      </c>
      <c r="BJ285" s="16" t="s">
        <v>76</v>
      </c>
      <c r="BK285" s="222">
        <f>ROUND(I285*H285,2)</f>
        <v>0</v>
      </c>
      <c r="BL285" s="16" t="s">
        <v>437</v>
      </c>
      <c r="BM285" s="221" t="s">
        <v>573</v>
      </c>
    </row>
    <row r="286" s="2" customFormat="1">
      <c r="A286" s="37"/>
      <c r="B286" s="38"/>
      <c r="C286" s="39"/>
      <c r="D286" s="223" t="s">
        <v>153</v>
      </c>
      <c r="E286" s="39"/>
      <c r="F286" s="224" t="s">
        <v>574</v>
      </c>
      <c r="G286" s="39"/>
      <c r="H286" s="39"/>
      <c r="I286" s="129"/>
      <c r="J286" s="39"/>
      <c r="K286" s="39"/>
      <c r="L286" s="43"/>
      <c r="M286" s="225"/>
      <c r="N286" s="226"/>
      <c r="O286" s="83"/>
      <c r="P286" s="83"/>
      <c r="Q286" s="83"/>
      <c r="R286" s="83"/>
      <c r="S286" s="83"/>
      <c r="T286" s="84"/>
      <c r="U286" s="37"/>
      <c r="V286" s="37"/>
      <c r="W286" s="37"/>
      <c r="X286" s="37"/>
      <c r="Y286" s="37"/>
      <c r="Z286" s="37"/>
      <c r="AA286" s="37"/>
      <c r="AB286" s="37"/>
      <c r="AC286" s="37"/>
      <c r="AD286" s="37"/>
      <c r="AE286" s="37"/>
      <c r="AT286" s="16" t="s">
        <v>153</v>
      </c>
      <c r="AU286" s="16" t="s">
        <v>78</v>
      </c>
    </row>
    <row r="287" s="12" customFormat="1" ht="22.8" customHeight="1">
      <c r="A287" s="12"/>
      <c r="B287" s="194"/>
      <c r="C287" s="195"/>
      <c r="D287" s="196" t="s">
        <v>70</v>
      </c>
      <c r="E287" s="208" t="s">
        <v>575</v>
      </c>
      <c r="F287" s="208" t="s">
        <v>576</v>
      </c>
      <c r="G287" s="195"/>
      <c r="H287" s="195"/>
      <c r="I287" s="198"/>
      <c r="J287" s="209">
        <f>BK287</f>
        <v>0</v>
      </c>
      <c r="K287" s="195"/>
      <c r="L287" s="200"/>
      <c r="M287" s="201"/>
      <c r="N287" s="202"/>
      <c r="O287" s="202"/>
      <c r="P287" s="203">
        <f>SUM(P288:P292)</f>
        <v>0</v>
      </c>
      <c r="Q287" s="202"/>
      <c r="R287" s="203">
        <f>SUM(R288:R292)</f>
        <v>0.11771899999999999</v>
      </c>
      <c r="S287" s="202"/>
      <c r="T287" s="204">
        <f>SUM(T288:T292)</f>
        <v>0.108679</v>
      </c>
      <c r="U287" s="12"/>
      <c r="V287" s="12"/>
      <c r="W287" s="12"/>
      <c r="X287" s="12"/>
      <c r="Y287" s="12"/>
      <c r="Z287" s="12"/>
      <c r="AA287" s="12"/>
      <c r="AB287" s="12"/>
      <c r="AC287" s="12"/>
      <c r="AD287" s="12"/>
      <c r="AE287" s="12"/>
      <c r="AR287" s="205" t="s">
        <v>78</v>
      </c>
      <c r="AT287" s="206" t="s">
        <v>70</v>
      </c>
      <c r="AU287" s="206" t="s">
        <v>76</v>
      </c>
      <c r="AY287" s="205" t="s">
        <v>143</v>
      </c>
      <c r="BK287" s="207">
        <f>SUM(BK288:BK292)</f>
        <v>0</v>
      </c>
    </row>
    <row r="288" s="2" customFormat="1" ht="16.5" customHeight="1">
      <c r="A288" s="37"/>
      <c r="B288" s="38"/>
      <c r="C288" s="210" t="s">
        <v>76</v>
      </c>
      <c r="D288" s="210" t="s">
        <v>146</v>
      </c>
      <c r="E288" s="211" t="s">
        <v>577</v>
      </c>
      <c r="F288" s="212" t="s">
        <v>578</v>
      </c>
      <c r="G288" s="213" t="s">
        <v>149</v>
      </c>
      <c r="H288" s="214">
        <v>56.899999999999999</v>
      </c>
      <c r="I288" s="215"/>
      <c r="J288" s="216">
        <f>ROUND(I288*H288,2)</f>
        <v>0</v>
      </c>
      <c r="K288" s="212" t="s">
        <v>150</v>
      </c>
      <c r="L288" s="43"/>
      <c r="M288" s="217" t="s">
        <v>19</v>
      </c>
      <c r="N288" s="218" t="s">
        <v>42</v>
      </c>
      <c r="O288" s="83"/>
      <c r="P288" s="219">
        <f>O288*H288</f>
        <v>0</v>
      </c>
      <c r="Q288" s="219">
        <v>0</v>
      </c>
      <c r="R288" s="219">
        <f>Q288*H288</f>
        <v>0</v>
      </c>
      <c r="S288" s="219">
        <v>0.00191</v>
      </c>
      <c r="T288" s="220">
        <f>S288*H288</f>
        <v>0.108679</v>
      </c>
      <c r="U288" s="37"/>
      <c r="V288" s="37"/>
      <c r="W288" s="37"/>
      <c r="X288" s="37"/>
      <c r="Y288" s="37"/>
      <c r="Z288" s="37"/>
      <c r="AA288" s="37"/>
      <c r="AB288" s="37"/>
      <c r="AC288" s="37"/>
      <c r="AD288" s="37"/>
      <c r="AE288" s="37"/>
      <c r="AR288" s="221" t="s">
        <v>437</v>
      </c>
      <c r="AT288" s="221" t="s">
        <v>146</v>
      </c>
      <c r="AU288" s="221" t="s">
        <v>78</v>
      </c>
      <c r="AY288" s="16" t="s">
        <v>143</v>
      </c>
      <c r="BE288" s="222">
        <f>IF(N288="základní",J288,0)</f>
        <v>0</v>
      </c>
      <c r="BF288" s="222">
        <f>IF(N288="snížená",J288,0)</f>
        <v>0</v>
      </c>
      <c r="BG288" s="222">
        <f>IF(N288="zákl. přenesená",J288,0)</f>
        <v>0</v>
      </c>
      <c r="BH288" s="222">
        <f>IF(N288="sníž. přenesená",J288,0)</f>
        <v>0</v>
      </c>
      <c r="BI288" s="222">
        <f>IF(N288="nulová",J288,0)</f>
        <v>0</v>
      </c>
      <c r="BJ288" s="16" t="s">
        <v>76</v>
      </c>
      <c r="BK288" s="222">
        <f>ROUND(I288*H288,2)</f>
        <v>0</v>
      </c>
      <c r="BL288" s="16" t="s">
        <v>437</v>
      </c>
      <c r="BM288" s="221" t="s">
        <v>579</v>
      </c>
    </row>
    <row r="289" s="2" customFormat="1" ht="16.5" customHeight="1">
      <c r="A289" s="37"/>
      <c r="B289" s="38"/>
      <c r="C289" s="210" t="s">
        <v>580</v>
      </c>
      <c r="D289" s="210" t="s">
        <v>146</v>
      </c>
      <c r="E289" s="211" t="s">
        <v>581</v>
      </c>
      <c r="F289" s="212" t="s">
        <v>582</v>
      </c>
      <c r="G289" s="213" t="s">
        <v>149</v>
      </c>
      <c r="H289" s="214">
        <v>46.899999999999999</v>
      </c>
      <c r="I289" s="215"/>
      <c r="J289" s="216">
        <f>ROUND(I289*H289,2)</f>
        <v>0</v>
      </c>
      <c r="K289" s="212" t="s">
        <v>150</v>
      </c>
      <c r="L289" s="43"/>
      <c r="M289" s="217" t="s">
        <v>19</v>
      </c>
      <c r="N289" s="218" t="s">
        <v>42</v>
      </c>
      <c r="O289" s="83"/>
      <c r="P289" s="219">
        <f>O289*H289</f>
        <v>0</v>
      </c>
      <c r="Q289" s="219">
        <v>0</v>
      </c>
      <c r="R289" s="219">
        <f>Q289*H289</f>
        <v>0</v>
      </c>
      <c r="S289" s="219">
        <v>0</v>
      </c>
      <c r="T289" s="220">
        <f>S289*H289</f>
        <v>0</v>
      </c>
      <c r="U289" s="37"/>
      <c r="V289" s="37"/>
      <c r="W289" s="37"/>
      <c r="X289" s="37"/>
      <c r="Y289" s="37"/>
      <c r="Z289" s="37"/>
      <c r="AA289" s="37"/>
      <c r="AB289" s="37"/>
      <c r="AC289" s="37"/>
      <c r="AD289" s="37"/>
      <c r="AE289" s="37"/>
      <c r="AR289" s="221" t="s">
        <v>437</v>
      </c>
      <c r="AT289" s="221" t="s">
        <v>146</v>
      </c>
      <c r="AU289" s="221" t="s">
        <v>78</v>
      </c>
      <c r="AY289" s="16" t="s">
        <v>143</v>
      </c>
      <c r="BE289" s="222">
        <f>IF(N289="základní",J289,0)</f>
        <v>0</v>
      </c>
      <c r="BF289" s="222">
        <f>IF(N289="snížená",J289,0)</f>
        <v>0</v>
      </c>
      <c r="BG289" s="222">
        <f>IF(N289="zákl. přenesená",J289,0)</f>
        <v>0</v>
      </c>
      <c r="BH289" s="222">
        <f>IF(N289="sníž. přenesená",J289,0)</f>
        <v>0</v>
      </c>
      <c r="BI289" s="222">
        <f>IF(N289="nulová",J289,0)</f>
        <v>0</v>
      </c>
      <c r="BJ289" s="16" t="s">
        <v>76</v>
      </c>
      <c r="BK289" s="222">
        <f>ROUND(I289*H289,2)</f>
        <v>0</v>
      </c>
      <c r="BL289" s="16" t="s">
        <v>437</v>
      </c>
      <c r="BM289" s="221" t="s">
        <v>583</v>
      </c>
    </row>
    <row r="290" s="2" customFormat="1" ht="16.5" customHeight="1">
      <c r="A290" s="37"/>
      <c r="B290" s="38"/>
      <c r="C290" s="210" t="s">
        <v>584</v>
      </c>
      <c r="D290" s="210" t="s">
        <v>146</v>
      </c>
      <c r="E290" s="211" t="s">
        <v>585</v>
      </c>
      <c r="F290" s="212" t="s">
        <v>586</v>
      </c>
      <c r="G290" s="213" t="s">
        <v>149</v>
      </c>
      <c r="H290" s="214">
        <v>46.899999999999999</v>
      </c>
      <c r="I290" s="215"/>
      <c r="J290" s="216">
        <f>ROUND(I290*H290,2)</f>
        <v>0</v>
      </c>
      <c r="K290" s="212" t="s">
        <v>150</v>
      </c>
      <c r="L290" s="43"/>
      <c r="M290" s="217" t="s">
        <v>19</v>
      </c>
      <c r="N290" s="218" t="s">
        <v>42</v>
      </c>
      <c r="O290" s="83"/>
      <c r="P290" s="219">
        <f>O290*H290</f>
        <v>0</v>
      </c>
      <c r="Q290" s="219">
        <v>0.00081999999999999998</v>
      </c>
      <c r="R290" s="219">
        <f>Q290*H290</f>
        <v>0.038457999999999999</v>
      </c>
      <c r="S290" s="219">
        <v>0</v>
      </c>
      <c r="T290" s="220">
        <f>S290*H290</f>
        <v>0</v>
      </c>
      <c r="U290" s="37"/>
      <c r="V290" s="37"/>
      <c r="W290" s="37"/>
      <c r="X290" s="37"/>
      <c r="Y290" s="37"/>
      <c r="Z290" s="37"/>
      <c r="AA290" s="37"/>
      <c r="AB290" s="37"/>
      <c r="AC290" s="37"/>
      <c r="AD290" s="37"/>
      <c r="AE290" s="37"/>
      <c r="AR290" s="221" t="s">
        <v>437</v>
      </c>
      <c r="AT290" s="221" t="s">
        <v>146</v>
      </c>
      <c r="AU290" s="221" t="s">
        <v>78</v>
      </c>
      <c r="AY290" s="16" t="s">
        <v>143</v>
      </c>
      <c r="BE290" s="222">
        <f>IF(N290="základní",J290,0)</f>
        <v>0</v>
      </c>
      <c r="BF290" s="222">
        <f>IF(N290="snížená",J290,0)</f>
        <v>0</v>
      </c>
      <c r="BG290" s="222">
        <f>IF(N290="zákl. přenesená",J290,0)</f>
        <v>0</v>
      </c>
      <c r="BH290" s="222">
        <f>IF(N290="sníž. přenesená",J290,0)</f>
        <v>0</v>
      </c>
      <c r="BI290" s="222">
        <f>IF(N290="nulová",J290,0)</f>
        <v>0</v>
      </c>
      <c r="BJ290" s="16" t="s">
        <v>76</v>
      </c>
      <c r="BK290" s="222">
        <f>ROUND(I290*H290,2)</f>
        <v>0</v>
      </c>
      <c r="BL290" s="16" t="s">
        <v>437</v>
      </c>
      <c r="BM290" s="221" t="s">
        <v>587</v>
      </c>
    </row>
    <row r="291" s="2" customFormat="1">
      <c r="A291" s="37"/>
      <c r="B291" s="38"/>
      <c r="C291" s="39"/>
      <c r="D291" s="223" t="s">
        <v>153</v>
      </c>
      <c r="E291" s="39"/>
      <c r="F291" s="224" t="s">
        <v>588</v>
      </c>
      <c r="G291" s="39"/>
      <c r="H291" s="39"/>
      <c r="I291" s="129"/>
      <c r="J291" s="39"/>
      <c r="K291" s="39"/>
      <c r="L291" s="43"/>
      <c r="M291" s="225"/>
      <c r="N291" s="226"/>
      <c r="O291" s="83"/>
      <c r="P291" s="83"/>
      <c r="Q291" s="83"/>
      <c r="R291" s="83"/>
      <c r="S291" s="83"/>
      <c r="T291" s="84"/>
      <c r="U291" s="37"/>
      <c r="V291" s="37"/>
      <c r="W291" s="37"/>
      <c r="X291" s="37"/>
      <c r="Y291" s="37"/>
      <c r="Z291" s="37"/>
      <c r="AA291" s="37"/>
      <c r="AB291" s="37"/>
      <c r="AC291" s="37"/>
      <c r="AD291" s="37"/>
      <c r="AE291" s="37"/>
      <c r="AT291" s="16" t="s">
        <v>153</v>
      </c>
      <c r="AU291" s="16" t="s">
        <v>78</v>
      </c>
    </row>
    <row r="292" s="2" customFormat="1" ht="16.5" customHeight="1">
      <c r="A292" s="37"/>
      <c r="B292" s="38"/>
      <c r="C292" s="210" t="s">
        <v>589</v>
      </c>
      <c r="D292" s="210" t="s">
        <v>146</v>
      </c>
      <c r="E292" s="211" t="s">
        <v>590</v>
      </c>
      <c r="F292" s="212" t="s">
        <v>591</v>
      </c>
      <c r="G292" s="213" t="s">
        <v>149</v>
      </c>
      <c r="H292" s="214">
        <v>46.899999999999999</v>
      </c>
      <c r="I292" s="215"/>
      <c r="J292" s="216">
        <f>ROUND(I292*H292,2)</f>
        <v>0</v>
      </c>
      <c r="K292" s="212" t="s">
        <v>150</v>
      </c>
      <c r="L292" s="43"/>
      <c r="M292" s="217" t="s">
        <v>19</v>
      </c>
      <c r="N292" s="218" t="s">
        <v>42</v>
      </c>
      <c r="O292" s="83"/>
      <c r="P292" s="219">
        <f>O292*H292</f>
        <v>0</v>
      </c>
      <c r="Q292" s="219">
        <v>0.0016900000000000001</v>
      </c>
      <c r="R292" s="219">
        <f>Q292*H292</f>
        <v>0.079260999999999998</v>
      </c>
      <c r="S292" s="219">
        <v>0</v>
      </c>
      <c r="T292" s="220">
        <f>S292*H292</f>
        <v>0</v>
      </c>
      <c r="U292" s="37"/>
      <c r="V292" s="37"/>
      <c r="W292" s="37"/>
      <c r="X292" s="37"/>
      <c r="Y292" s="37"/>
      <c r="Z292" s="37"/>
      <c r="AA292" s="37"/>
      <c r="AB292" s="37"/>
      <c r="AC292" s="37"/>
      <c r="AD292" s="37"/>
      <c r="AE292" s="37"/>
      <c r="AR292" s="221" t="s">
        <v>437</v>
      </c>
      <c r="AT292" s="221" t="s">
        <v>146</v>
      </c>
      <c r="AU292" s="221" t="s">
        <v>78</v>
      </c>
      <c r="AY292" s="16" t="s">
        <v>143</v>
      </c>
      <c r="BE292" s="222">
        <f>IF(N292="základní",J292,0)</f>
        <v>0</v>
      </c>
      <c r="BF292" s="222">
        <f>IF(N292="snížená",J292,0)</f>
        <v>0</v>
      </c>
      <c r="BG292" s="222">
        <f>IF(N292="zákl. přenesená",J292,0)</f>
        <v>0</v>
      </c>
      <c r="BH292" s="222">
        <f>IF(N292="sníž. přenesená",J292,0)</f>
        <v>0</v>
      </c>
      <c r="BI292" s="222">
        <f>IF(N292="nulová",J292,0)</f>
        <v>0</v>
      </c>
      <c r="BJ292" s="16" t="s">
        <v>76</v>
      </c>
      <c r="BK292" s="222">
        <f>ROUND(I292*H292,2)</f>
        <v>0</v>
      </c>
      <c r="BL292" s="16" t="s">
        <v>437</v>
      </c>
      <c r="BM292" s="221" t="s">
        <v>592</v>
      </c>
    </row>
    <row r="293" s="12" customFormat="1" ht="22.8" customHeight="1">
      <c r="A293" s="12"/>
      <c r="B293" s="194"/>
      <c r="C293" s="195"/>
      <c r="D293" s="196" t="s">
        <v>70</v>
      </c>
      <c r="E293" s="208" t="s">
        <v>593</v>
      </c>
      <c r="F293" s="208" t="s">
        <v>594</v>
      </c>
      <c r="G293" s="195"/>
      <c r="H293" s="195"/>
      <c r="I293" s="198"/>
      <c r="J293" s="209">
        <f>BK293</f>
        <v>0</v>
      </c>
      <c r="K293" s="195"/>
      <c r="L293" s="200"/>
      <c r="M293" s="201"/>
      <c r="N293" s="202"/>
      <c r="O293" s="202"/>
      <c r="P293" s="203">
        <f>SUM(P294:P297)</f>
        <v>0</v>
      </c>
      <c r="Q293" s="202"/>
      <c r="R293" s="203">
        <f>SUM(R294:R297)</f>
        <v>0.028043999999999996</v>
      </c>
      <c r="S293" s="202"/>
      <c r="T293" s="204">
        <f>SUM(T294:T297)</f>
        <v>0</v>
      </c>
      <c r="U293" s="12"/>
      <c r="V293" s="12"/>
      <c r="W293" s="12"/>
      <c r="X293" s="12"/>
      <c r="Y293" s="12"/>
      <c r="Z293" s="12"/>
      <c r="AA293" s="12"/>
      <c r="AB293" s="12"/>
      <c r="AC293" s="12"/>
      <c r="AD293" s="12"/>
      <c r="AE293" s="12"/>
      <c r="AR293" s="205" t="s">
        <v>78</v>
      </c>
      <c r="AT293" s="206" t="s">
        <v>70</v>
      </c>
      <c r="AU293" s="206" t="s">
        <v>76</v>
      </c>
      <c r="AY293" s="205" t="s">
        <v>143</v>
      </c>
      <c r="BK293" s="207">
        <f>SUM(BK294:BK297)</f>
        <v>0</v>
      </c>
    </row>
    <row r="294" s="2" customFormat="1" ht="21.75" customHeight="1">
      <c r="A294" s="37"/>
      <c r="B294" s="38"/>
      <c r="C294" s="210" t="s">
        <v>595</v>
      </c>
      <c r="D294" s="210" t="s">
        <v>146</v>
      </c>
      <c r="E294" s="211" t="s">
        <v>596</v>
      </c>
      <c r="F294" s="212" t="s">
        <v>597</v>
      </c>
      <c r="G294" s="213" t="s">
        <v>181</v>
      </c>
      <c r="H294" s="214">
        <v>171</v>
      </c>
      <c r="I294" s="215"/>
      <c r="J294" s="216">
        <f>ROUND(I294*H294,2)</f>
        <v>0</v>
      </c>
      <c r="K294" s="212" t="s">
        <v>150</v>
      </c>
      <c r="L294" s="43"/>
      <c r="M294" s="217" t="s">
        <v>19</v>
      </c>
      <c r="N294" s="218" t="s">
        <v>42</v>
      </c>
      <c r="O294" s="83"/>
      <c r="P294" s="219">
        <f>O294*H294</f>
        <v>0</v>
      </c>
      <c r="Q294" s="219">
        <v>1.0000000000000001E-05</v>
      </c>
      <c r="R294" s="219">
        <f>Q294*H294</f>
        <v>0.0017100000000000002</v>
      </c>
      <c r="S294" s="219">
        <v>0</v>
      </c>
      <c r="T294" s="220">
        <f>S294*H294</f>
        <v>0</v>
      </c>
      <c r="U294" s="37"/>
      <c r="V294" s="37"/>
      <c r="W294" s="37"/>
      <c r="X294" s="37"/>
      <c r="Y294" s="37"/>
      <c r="Z294" s="37"/>
      <c r="AA294" s="37"/>
      <c r="AB294" s="37"/>
      <c r="AC294" s="37"/>
      <c r="AD294" s="37"/>
      <c r="AE294" s="37"/>
      <c r="AR294" s="221" t="s">
        <v>437</v>
      </c>
      <c r="AT294" s="221" t="s">
        <v>146</v>
      </c>
      <c r="AU294" s="221" t="s">
        <v>78</v>
      </c>
      <c r="AY294" s="16" t="s">
        <v>143</v>
      </c>
      <c r="BE294" s="222">
        <f>IF(N294="základní",J294,0)</f>
        <v>0</v>
      </c>
      <c r="BF294" s="222">
        <f>IF(N294="snížená",J294,0)</f>
        <v>0</v>
      </c>
      <c r="BG294" s="222">
        <f>IF(N294="zákl. přenesená",J294,0)</f>
        <v>0</v>
      </c>
      <c r="BH294" s="222">
        <f>IF(N294="sníž. přenesená",J294,0)</f>
        <v>0</v>
      </c>
      <c r="BI294" s="222">
        <f>IF(N294="nulová",J294,0)</f>
        <v>0</v>
      </c>
      <c r="BJ294" s="16" t="s">
        <v>76</v>
      </c>
      <c r="BK294" s="222">
        <f>ROUND(I294*H294,2)</f>
        <v>0</v>
      </c>
      <c r="BL294" s="16" t="s">
        <v>437</v>
      </c>
      <c r="BM294" s="221" t="s">
        <v>598</v>
      </c>
    </row>
    <row r="295" s="2" customFormat="1">
      <c r="A295" s="37"/>
      <c r="B295" s="38"/>
      <c r="C295" s="39"/>
      <c r="D295" s="223" t="s">
        <v>153</v>
      </c>
      <c r="E295" s="39"/>
      <c r="F295" s="224" t="s">
        <v>599</v>
      </c>
      <c r="G295" s="39"/>
      <c r="H295" s="39"/>
      <c r="I295" s="129"/>
      <c r="J295" s="39"/>
      <c r="K295" s="39"/>
      <c r="L295" s="43"/>
      <c r="M295" s="225"/>
      <c r="N295" s="226"/>
      <c r="O295" s="83"/>
      <c r="P295" s="83"/>
      <c r="Q295" s="83"/>
      <c r="R295" s="83"/>
      <c r="S295" s="83"/>
      <c r="T295" s="84"/>
      <c r="U295" s="37"/>
      <c r="V295" s="37"/>
      <c r="W295" s="37"/>
      <c r="X295" s="37"/>
      <c r="Y295" s="37"/>
      <c r="Z295" s="37"/>
      <c r="AA295" s="37"/>
      <c r="AB295" s="37"/>
      <c r="AC295" s="37"/>
      <c r="AD295" s="37"/>
      <c r="AE295" s="37"/>
      <c r="AT295" s="16" t="s">
        <v>153</v>
      </c>
      <c r="AU295" s="16" t="s">
        <v>78</v>
      </c>
    </row>
    <row r="296" s="2" customFormat="1" ht="21.75" customHeight="1">
      <c r="A296" s="37"/>
      <c r="B296" s="38"/>
      <c r="C296" s="227" t="s">
        <v>600</v>
      </c>
      <c r="D296" s="227" t="s">
        <v>250</v>
      </c>
      <c r="E296" s="228" t="s">
        <v>601</v>
      </c>
      <c r="F296" s="229" t="s">
        <v>602</v>
      </c>
      <c r="G296" s="230" t="s">
        <v>181</v>
      </c>
      <c r="H296" s="231">
        <v>188.09999999999999</v>
      </c>
      <c r="I296" s="232"/>
      <c r="J296" s="233">
        <f>ROUND(I296*H296,2)</f>
        <v>0</v>
      </c>
      <c r="K296" s="229" t="s">
        <v>150</v>
      </c>
      <c r="L296" s="234"/>
      <c r="M296" s="235" t="s">
        <v>19</v>
      </c>
      <c r="N296" s="236" t="s">
        <v>42</v>
      </c>
      <c r="O296" s="83"/>
      <c r="P296" s="219">
        <f>O296*H296</f>
        <v>0</v>
      </c>
      <c r="Q296" s="219">
        <v>0.00013999999999999999</v>
      </c>
      <c r="R296" s="219">
        <f>Q296*H296</f>
        <v>0.026333999999999996</v>
      </c>
      <c r="S296" s="219">
        <v>0</v>
      </c>
      <c r="T296" s="220">
        <f>S296*H296</f>
        <v>0</v>
      </c>
      <c r="U296" s="37"/>
      <c r="V296" s="37"/>
      <c r="W296" s="37"/>
      <c r="X296" s="37"/>
      <c r="Y296" s="37"/>
      <c r="Z296" s="37"/>
      <c r="AA296" s="37"/>
      <c r="AB296" s="37"/>
      <c r="AC296" s="37"/>
      <c r="AD296" s="37"/>
      <c r="AE296" s="37"/>
      <c r="AR296" s="221" t="s">
        <v>249</v>
      </c>
      <c r="AT296" s="221" t="s">
        <v>250</v>
      </c>
      <c r="AU296" s="221" t="s">
        <v>78</v>
      </c>
      <c r="AY296" s="16" t="s">
        <v>143</v>
      </c>
      <c r="BE296" s="222">
        <f>IF(N296="základní",J296,0)</f>
        <v>0</v>
      </c>
      <c r="BF296" s="222">
        <f>IF(N296="snížená",J296,0)</f>
        <v>0</v>
      </c>
      <c r="BG296" s="222">
        <f>IF(N296="zákl. přenesená",J296,0)</f>
        <v>0</v>
      </c>
      <c r="BH296" s="222">
        <f>IF(N296="sníž. přenesená",J296,0)</f>
        <v>0</v>
      </c>
      <c r="BI296" s="222">
        <f>IF(N296="nulová",J296,0)</f>
        <v>0</v>
      </c>
      <c r="BJ296" s="16" t="s">
        <v>76</v>
      </c>
      <c r="BK296" s="222">
        <f>ROUND(I296*H296,2)</f>
        <v>0</v>
      </c>
      <c r="BL296" s="16" t="s">
        <v>437</v>
      </c>
      <c r="BM296" s="221" t="s">
        <v>603</v>
      </c>
    </row>
    <row r="297" s="13" customFormat="1">
      <c r="A297" s="13"/>
      <c r="B297" s="237"/>
      <c r="C297" s="238"/>
      <c r="D297" s="223" t="s">
        <v>335</v>
      </c>
      <c r="E297" s="238"/>
      <c r="F297" s="239" t="s">
        <v>604</v>
      </c>
      <c r="G297" s="238"/>
      <c r="H297" s="240">
        <v>188.09999999999999</v>
      </c>
      <c r="I297" s="241"/>
      <c r="J297" s="238"/>
      <c r="K297" s="238"/>
      <c r="L297" s="242"/>
      <c r="M297" s="243"/>
      <c r="N297" s="244"/>
      <c r="O297" s="244"/>
      <c r="P297" s="244"/>
      <c r="Q297" s="244"/>
      <c r="R297" s="244"/>
      <c r="S297" s="244"/>
      <c r="T297" s="245"/>
      <c r="U297" s="13"/>
      <c r="V297" s="13"/>
      <c r="W297" s="13"/>
      <c r="X297" s="13"/>
      <c r="Y297" s="13"/>
      <c r="Z297" s="13"/>
      <c r="AA297" s="13"/>
      <c r="AB297" s="13"/>
      <c r="AC297" s="13"/>
      <c r="AD297" s="13"/>
      <c r="AE297" s="13"/>
      <c r="AT297" s="246" t="s">
        <v>335</v>
      </c>
      <c r="AU297" s="246" t="s">
        <v>78</v>
      </c>
      <c r="AV297" s="13" t="s">
        <v>78</v>
      </c>
      <c r="AW297" s="13" t="s">
        <v>4</v>
      </c>
      <c r="AX297" s="13" t="s">
        <v>76</v>
      </c>
      <c r="AY297" s="246" t="s">
        <v>143</v>
      </c>
    </row>
    <row r="298" s="12" customFormat="1" ht="22.8" customHeight="1">
      <c r="A298" s="12"/>
      <c r="B298" s="194"/>
      <c r="C298" s="195"/>
      <c r="D298" s="196" t="s">
        <v>70</v>
      </c>
      <c r="E298" s="208" t="s">
        <v>605</v>
      </c>
      <c r="F298" s="208" t="s">
        <v>606</v>
      </c>
      <c r="G298" s="195"/>
      <c r="H298" s="195"/>
      <c r="I298" s="198"/>
      <c r="J298" s="209">
        <f>BK298</f>
        <v>0</v>
      </c>
      <c r="K298" s="195"/>
      <c r="L298" s="200"/>
      <c r="M298" s="201"/>
      <c r="N298" s="202"/>
      <c r="O298" s="202"/>
      <c r="P298" s="203">
        <f>SUM(P299:P321)</f>
        <v>0</v>
      </c>
      <c r="Q298" s="202"/>
      <c r="R298" s="203">
        <f>SUM(R299:R321)</f>
        <v>1.3442892</v>
      </c>
      <c r="S298" s="202"/>
      <c r="T298" s="204">
        <f>SUM(T299:T321)</f>
        <v>0</v>
      </c>
      <c r="U298" s="12"/>
      <c r="V298" s="12"/>
      <c r="W298" s="12"/>
      <c r="X298" s="12"/>
      <c r="Y298" s="12"/>
      <c r="Z298" s="12"/>
      <c r="AA298" s="12"/>
      <c r="AB298" s="12"/>
      <c r="AC298" s="12"/>
      <c r="AD298" s="12"/>
      <c r="AE298" s="12"/>
      <c r="AR298" s="205" t="s">
        <v>78</v>
      </c>
      <c r="AT298" s="206" t="s">
        <v>70</v>
      </c>
      <c r="AU298" s="206" t="s">
        <v>76</v>
      </c>
      <c r="AY298" s="205" t="s">
        <v>143</v>
      </c>
      <c r="BK298" s="207">
        <f>SUM(BK299:BK321)</f>
        <v>0</v>
      </c>
    </row>
    <row r="299" s="2" customFormat="1" ht="21.75" customHeight="1">
      <c r="A299" s="37"/>
      <c r="B299" s="38"/>
      <c r="C299" s="210" t="s">
        <v>607</v>
      </c>
      <c r="D299" s="210" t="s">
        <v>146</v>
      </c>
      <c r="E299" s="211" t="s">
        <v>608</v>
      </c>
      <c r="F299" s="212" t="s">
        <v>609</v>
      </c>
      <c r="G299" s="213" t="s">
        <v>214</v>
      </c>
      <c r="H299" s="214">
        <v>1</v>
      </c>
      <c r="I299" s="215"/>
      <c r="J299" s="216">
        <f>ROUND(I299*H299,2)</f>
        <v>0</v>
      </c>
      <c r="K299" s="212" t="s">
        <v>150</v>
      </c>
      <c r="L299" s="43"/>
      <c r="M299" s="217" t="s">
        <v>19</v>
      </c>
      <c r="N299" s="218" t="s">
        <v>42</v>
      </c>
      <c r="O299" s="83"/>
      <c r="P299" s="219">
        <f>O299*H299</f>
        <v>0</v>
      </c>
      <c r="Q299" s="219">
        <v>0</v>
      </c>
      <c r="R299" s="219">
        <f>Q299*H299</f>
        <v>0</v>
      </c>
      <c r="S299" s="219">
        <v>0</v>
      </c>
      <c r="T299" s="220">
        <f>S299*H299</f>
        <v>0</v>
      </c>
      <c r="U299" s="37"/>
      <c r="V299" s="37"/>
      <c r="W299" s="37"/>
      <c r="X299" s="37"/>
      <c r="Y299" s="37"/>
      <c r="Z299" s="37"/>
      <c r="AA299" s="37"/>
      <c r="AB299" s="37"/>
      <c r="AC299" s="37"/>
      <c r="AD299" s="37"/>
      <c r="AE299" s="37"/>
      <c r="AR299" s="221" t="s">
        <v>437</v>
      </c>
      <c r="AT299" s="221" t="s">
        <v>146</v>
      </c>
      <c r="AU299" s="221" t="s">
        <v>78</v>
      </c>
      <c r="AY299" s="16" t="s">
        <v>143</v>
      </c>
      <c r="BE299" s="222">
        <f>IF(N299="základní",J299,0)</f>
        <v>0</v>
      </c>
      <c r="BF299" s="222">
        <f>IF(N299="snížená",J299,0)</f>
        <v>0</v>
      </c>
      <c r="BG299" s="222">
        <f>IF(N299="zákl. přenesená",J299,0)</f>
        <v>0</v>
      </c>
      <c r="BH299" s="222">
        <f>IF(N299="sníž. přenesená",J299,0)</f>
        <v>0</v>
      </c>
      <c r="BI299" s="222">
        <f>IF(N299="nulová",J299,0)</f>
        <v>0</v>
      </c>
      <c r="BJ299" s="16" t="s">
        <v>76</v>
      </c>
      <c r="BK299" s="222">
        <f>ROUND(I299*H299,2)</f>
        <v>0</v>
      </c>
      <c r="BL299" s="16" t="s">
        <v>437</v>
      </c>
      <c r="BM299" s="221" t="s">
        <v>610</v>
      </c>
    </row>
    <row r="300" s="2" customFormat="1">
      <c r="A300" s="37"/>
      <c r="B300" s="38"/>
      <c r="C300" s="39"/>
      <c r="D300" s="223" t="s">
        <v>153</v>
      </c>
      <c r="E300" s="39"/>
      <c r="F300" s="224" t="s">
        <v>611</v>
      </c>
      <c r="G300" s="39"/>
      <c r="H300" s="39"/>
      <c r="I300" s="129"/>
      <c r="J300" s="39"/>
      <c r="K300" s="39"/>
      <c r="L300" s="43"/>
      <c r="M300" s="225"/>
      <c r="N300" s="226"/>
      <c r="O300" s="83"/>
      <c r="P300" s="83"/>
      <c r="Q300" s="83"/>
      <c r="R300" s="83"/>
      <c r="S300" s="83"/>
      <c r="T300" s="84"/>
      <c r="U300" s="37"/>
      <c r="V300" s="37"/>
      <c r="W300" s="37"/>
      <c r="X300" s="37"/>
      <c r="Y300" s="37"/>
      <c r="Z300" s="37"/>
      <c r="AA300" s="37"/>
      <c r="AB300" s="37"/>
      <c r="AC300" s="37"/>
      <c r="AD300" s="37"/>
      <c r="AE300" s="37"/>
      <c r="AT300" s="16" t="s">
        <v>153</v>
      </c>
      <c r="AU300" s="16" t="s">
        <v>78</v>
      </c>
    </row>
    <row r="301" s="2" customFormat="1" ht="16.5" customHeight="1">
      <c r="A301" s="37"/>
      <c r="B301" s="38"/>
      <c r="C301" s="227" t="s">
        <v>612</v>
      </c>
      <c r="D301" s="227" t="s">
        <v>250</v>
      </c>
      <c r="E301" s="228" t="s">
        <v>613</v>
      </c>
      <c r="F301" s="229" t="s">
        <v>614</v>
      </c>
      <c r="G301" s="230" t="s">
        <v>181</v>
      </c>
      <c r="H301" s="231">
        <v>36.119999999999997</v>
      </c>
      <c r="I301" s="232"/>
      <c r="J301" s="233">
        <f>ROUND(I301*H301,2)</f>
        <v>0</v>
      </c>
      <c r="K301" s="229" t="s">
        <v>150</v>
      </c>
      <c r="L301" s="234"/>
      <c r="M301" s="235" t="s">
        <v>19</v>
      </c>
      <c r="N301" s="236" t="s">
        <v>42</v>
      </c>
      <c r="O301" s="83"/>
      <c r="P301" s="219">
        <f>O301*H301</f>
        <v>0</v>
      </c>
      <c r="Q301" s="219">
        <v>0.02741</v>
      </c>
      <c r="R301" s="219">
        <f>Q301*H301</f>
        <v>0.99004919999999996</v>
      </c>
      <c r="S301" s="219">
        <v>0</v>
      </c>
      <c r="T301" s="220">
        <f>S301*H301</f>
        <v>0</v>
      </c>
      <c r="U301" s="37"/>
      <c r="V301" s="37"/>
      <c r="W301" s="37"/>
      <c r="X301" s="37"/>
      <c r="Y301" s="37"/>
      <c r="Z301" s="37"/>
      <c r="AA301" s="37"/>
      <c r="AB301" s="37"/>
      <c r="AC301" s="37"/>
      <c r="AD301" s="37"/>
      <c r="AE301" s="37"/>
      <c r="AR301" s="221" t="s">
        <v>249</v>
      </c>
      <c r="AT301" s="221" t="s">
        <v>250</v>
      </c>
      <c r="AU301" s="221" t="s">
        <v>78</v>
      </c>
      <c r="AY301" s="16" t="s">
        <v>143</v>
      </c>
      <c r="BE301" s="222">
        <f>IF(N301="základní",J301,0)</f>
        <v>0</v>
      </c>
      <c r="BF301" s="222">
        <f>IF(N301="snížená",J301,0)</f>
        <v>0</v>
      </c>
      <c r="BG301" s="222">
        <f>IF(N301="zákl. přenesená",J301,0)</f>
        <v>0</v>
      </c>
      <c r="BH301" s="222">
        <f>IF(N301="sníž. přenesená",J301,0)</f>
        <v>0</v>
      </c>
      <c r="BI301" s="222">
        <f>IF(N301="nulová",J301,0)</f>
        <v>0</v>
      </c>
      <c r="BJ301" s="16" t="s">
        <v>76</v>
      </c>
      <c r="BK301" s="222">
        <f>ROUND(I301*H301,2)</f>
        <v>0</v>
      </c>
      <c r="BL301" s="16" t="s">
        <v>437</v>
      </c>
      <c r="BM301" s="221" t="s">
        <v>615</v>
      </c>
    </row>
    <row r="302" s="2" customFormat="1" ht="16.5" customHeight="1">
      <c r="A302" s="37"/>
      <c r="B302" s="38"/>
      <c r="C302" s="227" t="s">
        <v>616</v>
      </c>
      <c r="D302" s="227" t="s">
        <v>250</v>
      </c>
      <c r="E302" s="228" t="s">
        <v>617</v>
      </c>
      <c r="F302" s="229" t="s">
        <v>618</v>
      </c>
      <c r="G302" s="230" t="s">
        <v>214</v>
      </c>
      <c r="H302" s="231">
        <v>1</v>
      </c>
      <c r="I302" s="232"/>
      <c r="J302" s="233">
        <f>ROUND(I302*H302,2)</f>
        <v>0</v>
      </c>
      <c r="K302" s="229" t="s">
        <v>150</v>
      </c>
      <c r="L302" s="234"/>
      <c r="M302" s="235" t="s">
        <v>19</v>
      </c>
      <c r="N302" s="236" t="s">
        <v>42</v>
      </c>
      <c r="O302" s="83"/>
      <c r="P302" s="219">
        <f>O302*H302</f>
        <v>0</v>
      </c>
      <c r="Q302" s="219">
        <v>0.042000000000000003</v>
      </c>
      <c r="R302" s="219">
        <f>Q302*H302</f>
        <v>0.042000000000000003</v>
      </c>
      <c r="S302" s="219">
        <v>0</v>
      </c>
      <c r="T302" s="220">
        <f>S302*H302</f>
        <v>0</v>
      </c>
      <c r="U302" s="37"/>
      <c r="V302" s="37"/>
      <c r="W302" s="37"/>
      <c r="X302" s="37"/>
      <c r="Y302" s="37"/>
      <c r="Z302" s="37"/>
      <c r="AA302" s="37"/>
      <c r="AB302" s="37"/>
      <c r="AC302" s="37"/>
      <c r="AD302" s="37"/>
      <c r="AE302" s="37"/>
      <c r="AR302" s="221" t="s">
        <v>249</v>
      </c>
      <c r="AT302" s="221" t="s">
        <v>250</v>
      </c>
      <c r="AU302" s="221" t="s">
        <v>78</v>
      </c>
      <c r="AY302" s="16" t="s">
        <v>143</v>
      </c>
      <c r="BE302" s="222">
        <f>IF(N302="základní",J302,0)</f>
        <v>0</v>
      </c>
      <c r="BF302" s="222">
        <f>IF(N302="snížená",J302,0)</f>
        <v>0</v>
      </c>
      <c r="BG302" s="222">
        <f>IF(N302="zákl. přenesená",J302,0)</f>
        <v>0</v>
      </c>
      <c r="BH302" s="222">
        <f>IF(N302="sníž. přenesená",J302,0)</f>
        <v>0</v>
      </c>
      <c r="BI302" s="222">
        <f>IF(N302="nulová",J302,0)</f>
        <v>0</v>
      </c>
      <c r="BJ302" s="16" t="s">
        <v>76</v>
      </c>
      <c r="BK302" s="222">
        <f>ROUND(I302*H302,2)</f>
        <v>0</v>
      </c>
      <c r="BL302" s="16" t="s">
        <v>437</v>
      </c>
      <c r="BM302" s="221" t="s">
        <v>619</v>
      </c>
    </row>
    <row r="303" s="2" customFormat="1" ht="21.75" customHeight="1">
      <c r="A303" s="37"/>
      <c r="B303" s="38"/>
      <c r="C303" s="210" t="s">
        <v>620</v>
      </c>
      <c r="D303" s="210" t="s">
        <v>146</v>
      </c>
      <c r="E303" s="211" t="s">
        <v>621</v>
      </c>
      <c r="F303" s="212" t="s">
        <v>622</v>
      </c>
      <c r="G303" s="213" t="s">
        <v>214</v>
      </c>
      <c r="H303" s="214">
        <v>2</v>
      </c>
      <c r="I303" s="215"/>
      <c r="J303" s="216">
        <f>ROUND(I303*H303,2)</f>
        <v>0</v>
      </c>
      <c r="K303" s="212" t="s">
        <v>150</v>
      </c>
      <c r="L303" s="43"/>
      <c r="M303" s="217" t="s">
        <v>19</v>
      </c>
      <c r="N303" s="218" t="s">
        <v>42</v>
      </c>
      <c r="O303" s="83"/>
      <c r="P303" s="219">
        <f>O303*H303</f>
        <v>0</v>
      </c>
      <c r="Q303" s="219">
        <v>0</v>
      </c>
      <c r="R303" s="219">
        <f>Q303*H303</f>
        <v>0</v>
      </c>
      <c r="S303" s="219">
        <v>0</v>
      </c>
      <c r="T303" s="220">
        <f>S303*H303</f>
        <v>0</v>
      </c>
      <c r="U303" s="37"/>
      <c r="V303" s="37"/>
      <c r="W303" s="37"/>
      <c r="X303" s="37"/>
      <c r="Y303" s="37"/>
      <c r="Z303" s="37"/>
      <c r="AA303" s="37"/>
      <c r="AB303" s="37"/>
      <c r="AC303" s="37"/>
      <c r="AD303" s="37"/>
      <c r="AE303" s="37"/>
      <c r="AR303" s="221" t="s">
        <v>437</v>
      </c>
      <c r="AT303" s="221" t="s">
        <v>146</v>
      </c>
      <c r="AU303" s="221" t="s">
        <v>78</v>
      </c>
      <c r="AY303" s="16" t="s">
        <v>143</v>
      </c>
      <c r="BE303" s="222">
        <f>IF(N303="základní",J303,0)</f>
        <v>0</v>
      </c>
      <c r="BF303" s="222">
        <f>IF(N303="snížená",J303,0)</f>
        <v>0</v>
      </c>
      <c r="BG303" s="222">
        <f>IF(N303="zákl. přenesená",J303,0)</f>
        <v>0</v>
      </c>
      <c r="BH303" s="222">
        <f>IF(N303="sníž. přenesená",J303,0)</f>
        <v>0</v>
      </c>
      <c r="BI303" s="222">
        <f>IF(N303="nulová",J303,0)</f>
        <v>0</v>
      </c>
      <c r="BJ303" s="16" t="s">
        <v>76</v>
      </c>
      <c r="BK303" s="222">
        <f>ROUND(I303*H303,2)</f>
        <v>0</v>
      </c>
      <c r="BL303" s="16" t="s">
        <v>437</v>
      </c>
      <c r="BM303" s="221" t="s">
        <v>623</v>
      </c>
    </row>
    <row r="304" s="2" customFormat="1">
      <c r="A304" s="37"/>
      <c r="B304" s="38"/>
      <c r="C304" s="39"/>
      <c r="D304" s="223" t="s">
        <v>153</v>
      </c>
      <c r="E304" s="39"/>
      <c r="F304" s="224" t="s">
        <v>611</v>
      </c>
      <c r="G304" s="39"/>
      <c r="H304" s="39"/>
      <c r="I304" s="129"/>
      <c r="J304" s="39"/>
      <c r="K304" s="39"/>
      <c r="L304" s="43"/>
      <c r="M304" s="225"/>
      <c r="N304" s="226"/>
      <c r="O304" s="83"/>
      <c r="P304" s="83"/>
      <c r="Q304" s="83"/>
      <c r="R304" s="83"/>
      <c r="S304" s="83"/>
      <c r="T304" s="84"/>
      <c r="U304" s="37"/>
      <c r="V304" s="37"/>
      <c r="W304" s="37"/>
      <c r="X304" s="37"/>
      <c r="Y304" s="37"/>
      <c r="Z304" s="37"/>
      <c r="AA304" s="37"/>
      <c r="AB304" s="37"/>
      <c r="AC304" s="37"/>
      <c r="AD304" s="37"/>
      <c r="AE304" s="37"/>
      <c r="AT304" s="16" t="s">
        <v>153</v>
      </c>
      <c r="AU304" s="16" t="s">
        <v>78</v>
      </c>
    </row>
    <row r="305" s="2" customFormat="1" ht="16.5" customHeight="1">
      <c r="A305" s="37"/>
      <c r="B305" s="38"/>
      <c r="C305" s="227" t="s">
        <v>624</v>
      </c>
      <c r="D305" s="227" t="s">
        <v>250</v>
      </c>
      <c r="E305" s="228" t="s">
        <v>625</v>
      </c>
      <c r="F305" s="229" t="s">
        <v>626</v>
      </c>
      <c r="G305" s="230" t="s">
        <v>214</v>
      </c>
      <c r="H305" s="231">
        <v>2</v>
      </c>
      <c r="I305" s="232"/>
      <c r="J305" s="233">
        <f>ROUND(I305*H305,2)</f>
        <v>0</v>
      </c>
      <c r="K305" s="229" t="s">
        <v>150</v>
      </c>
      <c r="L305" s="234"/>
      <c r="M305" s="235" t="s">
        <v>19</v>
      </c>
      <c r="N305" s="236" t="s">
        <v>42</v>
      </c>
      <c r="O305" s="83"/>
      <c r="P305" s="219">
        <f>O305*H305</f>
        <v>0</v>
      </c>
      <c r="Q305" s="219">
        <v>0.021999999999999999</v>
      </c>
      <c r="R305" s="219">
        <f>Q305*H305</f>
        <v>0.043999999999999997</v>
      </c>
      <c r="S305" s="219">
        <v>0</v>
      </c>
      <c r="T305" s="220">
        <f>S305*H305</f>
        <v>0</v>
      </c>
      <c r="U305" s="37"/>
      <c r="V305" s="37"/>
      <c r="W305" s="37"/>
      <c r="X305" s="37"/>
      <c r="Y305" s="37"/>
      <c r="Z305" s="37"/>
      <c r="AA305" s="37"/>
      <c r="AB305" s="37"/>
      <c r="AC305" s="37"/>
      <c r="AD305" s="37"/>
      <c r="AE305" s="37"/>
      <c r="AR305" s="221" t="s">
        <v>249</v>
      </c>
      <c r="AT305" s="221" t="s">
        <v>250</v>
      </c>
      <c r="AU305" s="221" t="s">
        <v>78</v>
      </c>
      <c r="AY305" s="16" t="s">
        <v>143</v>
      </c>
      <c r="BE305" s="222">
        <f>IF(N305="základní",J305,0)</f>
        <v>0</v>
      </c>
      <c r="BF305" s="222">
        <f>IF(N305="snížená",J305,0)</f>
        <v>0</v>
      </c>
      <c r="BG305" s="222">
        <f>IF(N305="zákl. přenesená",J305,0)</f>
        <v>0</v>
      </c>
      <c r="BH305" s="222">
        <f>IF(N305="sníž. přenesená",J305,0)</f>
        <v>0</v>
      </c>
      <c r="BI305" s="222">
        <f>IF(N305="nulová",J305,0)</f>
        <v>0</v>
      </c>
      <c r="BJ305" s="16" t="s">
        <v>76</v>
      </c>
      <c r="BK305" s="222">
        <f>ROUND(I305*H305,2)</f>
        <v>0</v>
      </c>
      <c r="BL305" s="16" t="s">
        <v>437</v>
      </c>
      <c r="BM305" s="221" t="s">
        <v>627</v>
      </c>
    </row>
    <row r="306" s="2" customFormat="1" ht="21.75" customHeight="1">
      <c r="A306" s="37"/>
      <c r="B306" s="38"/>
      <c r="C306" s="210" t="s">
        <v>628</v>
      </c>
      <c r="D306" s="210" t="s">
        <v>146</v>
      </c>
      <c r="E306" s="211" t="s">
        <v>629</v>
      </c>
      <c r="F306" s="212" t="s">
        <v>630</v>
      </c>
      <c r="G306" s="213" t="s">
        <v>214</v>
      </c>
      <c r="H306" s="214">
        <v>1</v>
      </c>
      <c r="I306" s="215"/>
      <c r="J306" s="216">
        <f>ROUND(I306*H306,2)</f>
        <v>0</v>
      </c>
      <c r="K306" s="212" t="s">
        <v>150</v>
      </c>
      <c r="L306" s="43"/>
      <c r="M306" s="217" t="s">
        <v>19</v>
      </c>
      <c r="N306" s="218" t="s">
        <v>42</v>
      </c>
      <c r="O306" s="83"/>
      <c r="P306" s="219">
        <f>O306*H306</f>
        <v>0</v>
      </c>
      <c r="Q306" s="219">
        <v>0</v>
      </c>
      <c r="R306" s="219">
        <f>Q306*H306</f>
        <v>0</v>
      </c>
      <c r="S306" s="219">
        <v>0</v>
      </c>
      <c r="T306" s="220">
        <f>S306*H306</f>
        <v>0</v>
      </c>
      <c r="U306" s="37"/>
      <c r="V306" s="37"/>
      <c r="W306" s="37"/>
      <c r="X306" s="37"/>
      <c r="Y306" s="37"/>
      <c r="Z306" s="37"/>
      <c r="AA306" s="37"/>
      <c r="AB306" s="37"/>
      <c r="AC306" s="37"/>
      <c r="AD306" s="37"/>
      <c r="AE306" s="37"/>
      <c r="AR306" s="221" t="s">
        <v>437</v>
      </c>
      <c r="AT306" s="221" t="s">
        <v>146</v>
      </c>
      <c r="AU306" s="221" t="s">
        <v>78</v>
      </c>
      <c r="AY306" s="16" t="s">
        <v>143</v>
      </c>
      <c r="BE306" s="222">
        <f>IF(N306="základní",J306,0)</f>
        <v>0</v>
      </c>
      <c r="BF306" s="222">
        <f>IF(N306="snížená",J306,0)</f>
        <v>0</v>
      </c>
      <c r="BG306" s="222">
        <f>IF(N306="zákl. přenesená",J306,0)</f>
        <v>0</v>
      </c>
      <c r="BH306" s="222">
        <f>IF(N306="sníž. přenesená",J306,0)</f>
        <v>0</v>
      </c>
      <c r="BI306" s="222">
        <f>IF(N306="nulová",J306,0)</f>
        <v>0</v>
      </c>
      <c r="BJ306" s="16" t="s">
        <v>76</v>
      </c>
      <c r="BK306" s="222">
        <f>ROUND(I306*H306,2)</f>
        <v>0</v>
      </c>
      <c r="BL306" s="16" t="s">
        <v>437</v>
      </c>
      <c r="BM306" s="221" t="s">
        <v>631</v>
      </c>
    </row>
    <row r="307" s="2" customFormat="1">
      <c r="A307" s="37"/>
      <c r="B307" s="38"/>
      <c r="C307" s="39"/>
      <c r="D307" s="223" t="s">
        <v>153</v>
      </c>
      <c r="E307" s="39"/>
      <c r="F307" s="224" t="s">
        <v>611</v>
      </c>
      <c r="G307" s="39"/>
      <c r="H307" s="39"/>
      <c r="I307" s="129"/>
      <c r="J307" s="39"/>
      <c r="K307" s="39"/>
      <c r="L307" s="43"/>
      <c r="M307" s="225"/>
      <c r="N307" s="226"/>
      <c r="O307" s="83"/>
      <c r="P307" s="83"/>
      <c r="Q307" s="83"/>
      <c r="R307" s="83"/>
      <c r="S307" s="83"/>
      <c r="T307" s="84"/>
      <c r="U307" s="37"/>
      <c r="V307" s="37"/>
      <c r="W307" s="37"/>
      <c r="X307" s="37"/>
      <c r="Y307" s="37"/>
      <c r="Z307" s="37"/>
      <c r="AA307" s="37"/>
      <c r="AB307" s="37"/>
      <c r="AC307" s="37"/>
      <c r="AD307" s="37"/>
      <c r="AE307" s="37"/>
      <c r="AT307" s="16" t="s">
        <v>153</v>
      </c>
      <c r="AU307" s="16" t="s">
        <v>78</v>
      </c>
    </row>
    <row r="308" s="2" customFormat="1" ht="16.5" customHeight="1">
      <c r="A308" s="37"/>
      <c r="B308" s="38"/>
      <c r="C308" s="227" t="s">
        <v>632</v>
      </c>
      <c r="D308" s="227" t="s">
        <v>250</v>
      </c>
      <c r="E308" s="228" t="s">
        <v>633</v>
      </c>
      <c r="F308" s="229" t="s">
        <v>634</v>
      </c>
      <c r="G308" s="230" t="s">
        <v>214</v>
      </c>
      <c r="H308" s="231">
        <v>1</v>
      </c>
      <c r="I308" s="232"/>
      <c r="J308" s="233">
        <f>ROUND(I308*H308,2)</f>
        <v>0</v>
      </c>
      <c r="K308" s="229" t="s">
        <v>150</v>
      </c>
      <c r="L308" s="234"/>
      <c r="M308" s="235" t="s">
        <v>19</v>
      </c>
      <c r="N308" s="236" t="s">
        <v>42</v>
      </c>
      <c r="O308" s="83"/>
      <c r="P308" s="219">
        <f>O308*H308</f>
        <v>0</v>
      </c>
      <c r="Q308" s="219">
        <v>0.042500000000000003</v>
      </c>
      <c r="R308" s="219">
        <f>Q308*H308</f>
        <v>0.042500000000000003</v>
      </c>
      <c r="S308" s="219">
        <v>0</v>
      </c>
      <c r="T308" s="220">
        <f>S308*H308</f>
        <v>0</v>
      </c>
      <c r="U308" s="37"/>
      <c r="V308" s="37"/>
      <c r="W308" s="37"/>
      <c r="X308" s="37"/>
      <c r="Y308" s="37"/>
      <c r="Z308" s="37"/>
      <c r="AA308" s="37"/>
      <c r="AB308" s="37"/>
      <c r="AC308" s="37"/>
      <c r="AD308" s="37"/>
      <c r="AE308" s="37"/>
      <c r="AR308" s="221" t="s">
        <v>249</v>
      </c>
      <c r="AT308" s="221" t="s">
        <v>250</v>
      </c>
      <c r="AU308" s="221" t="s">
        <v>78</v>
      </c>
      <c r="AY308" s="16" t="s">
        <v>143</v>
      </c>
      <c r="BE308" s="222">
        <f>IF(N308="základní",J308,0)</f>
        <v>0</v>
      </c>
      <c r="BF308" s="222">
        <f>IF(N308="snížená",J308,0)</f>
        <v>0</v>
      </c>
      <c r="BG308" s="222">
        <f>IF(N308="zákl. přenesená",J308,0)</f>
        <v>0</v>
      </c>
      <c r="BH308" s="222">
        <f>IF(N308="sníž. přenesená",J308,0)</f>
        <v>0</v>
      </c>
      <c r="BI308" s="222">
        <f>IF(N308="nulová",J308,0)</f>
        <v>0</v>
      </c>
      <c r="BJ308" s="16" t="s">
        <v>76</v>
      </c>
      <c r="BK308" s="222">
        <f>ROUND(I308*H308,2)</f>
        <v>0</v>
      </c>
      <c r="BL308" s="16" t="s">
        <v>437</v>
      </c>
      <c r="BM308" s="221" t="s">
        <v>635</v>
      </c>
    </row>
    <row r="309" s="2" customFormat="1" ht="16.5" customHeight="1">
      <c r="A309" s="37"/>
      <c r="B309" s="38"/>
      <c r="C309" s="227" t="s">
        <v>636</v>
      </c>
      <c r="D309" s="227" t="s">
        <v>250</v>
      </c>
      <c r="E309" s="228" t="s">
        <v>637</v>
      </c>
      <c r="F309" s="229" t="s">
        <v>638</v>
      </c>
      <c r="G309" s="230" t="s">
        <v>214</v>
      </c>
      <c r="H309" s="231">
        <v>1</v>
      </c>
      <c r="I309" s="232"/>
      <c r="J309" s="233">
        <f>ROUND(I309*H309,2)</f>
        <v>0</v>
      </c>
      <c r="K309" s="229" t="s">
        <v>150</v>
      </c>
      <c r="L309" s="234"/>
      <c r="M309" s="235" t="s">
        <v>19</v>
      </c>
      <c r="N309" s="236" t="s">
        <v>42</v>
      </c>
      <c r="O309" s="83"/>
      <c r="P309" s="219">
        <f>O309*H309</f>
        <v>0</v>
      </c>
      <c r="Q309" s="219">
        <v>0.040000000000000001</v>
      </c>
      <c r="R309" s="219">
        <f>Q309*H309</f>
        <v>0.040000000000000001</v>
      </c>
      <c r="S309" s="219">
        <v>0</v>
      </c>
      <c r="T309" s="220">
        <f>S309*H309</f>
        <v>0</v>
      </c>
      <c r="U309" s="37"/>
      <c r="V309" s="37"/>
      <c r="W309" s="37"/>
      <c r="X309" s="37"/>
      <c r="Y309" s="37"/>
      <c r="Z309" s="37"/>
      <c r="AA309" s="37"/>
      <c r="AB309" s="37"/>
      <c r="AC309" s="37"/>
      <c r="AD309" s="37"/>
      <c r="AE309" s="37"/>
      <c r="AR309" s="221" t="s">
        <v>249</v>
      </c>
      <c r="AT309" s="221" t="s">
        <v>250</v>
      </c>
      <c r="AU309" s="221" t="s">
        <v>78</v>
      </c>
      <c r="AY309" s="16" t="s">
        <v>143</v>
      </c>
      <c r="BE309" s="222">
        <f>IF(N309="základní",J309,0)</f>
        <v>0</v>
      </c>
      <c r="BF309" s="222">
        <f>IF(N309="snížená",J309,0)</f>
        <v>0</v>
      </c>
      <c r="BG309" s="222">
        <f>IF(N309="zákl. přenesená",J309,0)</f>
        <v>0</v>
      </c>
      <c r="BH309" s="222">
        <f>IF(N309="sníž. přenesená",J309,0)</f>
        <v>0</v>
      </c>
      <c r="BI309" s="222">
        <f>IF(N309="nulová",J309,0)</f>
        <v>0</v>
      </c>
      <c r="BJ309" s="16" t="s">
        <v>76</v>
      </c>
      <c r="BK309" s="222">
        <f>ROUND(I309*H309,2)</f>
        <v>0</v>
      </c>
      <c r="BL309" s="16" t="s">
        <v>437</v>
      </c>
      <c r="BM309" s="221" t="s">
        <v>639</v>
      </c>
    </row>
    <row r="310" s="2" customFormat="1" ht="16.5" customHeight="1">
      <c r="A310" s="37"/>
      <c r="B310" s="38"/>
      <c r="C310" s="227" t="s">
        <v>640</v>
      </c>
      <c r="D310" s="227" t="s">
        <v>250</v>
      </c>
      <c r="E310" s="228" t="s">
        <v>641</v>
      </c>
      <c r="F310" s="229" t="s">
        <v>642</v>
      </c>
      <c r="G310" s="230" t="s">
        <v>214</v>
      </c>
      <c r="H310" s="231">
        <v>1</v>
      </c>
      <c r="I310" s="232"/>
      <c r="J310" s="233">
        <f>ROUND(I310*H310,2)</f>
        <v>0</v>
      </c>
      <c r="K310" s="229" t="s">
        <v>150</v>
      </c>
      <c r="L310" s="234"/>
      <c r="M310" s="235" t="s">
        <v>19</v>
      </c>
      <c r="N310" s="236" t="s">
        <v>42</v>
      </c>
      <c r="O310" s="83"/>
      <c r="P310" s="219">
        <f>O310*H310</f>
        <v>0</v>
      </c>
      <c r="Q310" s="219">
        <v>0.016</v>
      </c>
      <c r="R310" s="219">
        <f>Q310*H310</f>
        <v>0.016</v>
      </c>
      <c r="S310" s="219">
        <v>0</v>
      </c>
      <c r="T310" s="220">
        <f>S310*H310</f>
        <v>0</v>
      </c>
      <c r="U310" s="37"/>
      <c r="V310" s="37"/>
      <c r="W310" s="37"/>
      <c r="X310" s="37"/>
      <c r="Y310" s="37"/>
      <c r="Z310" s="37"/>
      <c r="AA310" s="37"/>
      <c r="AB310" s="37"/>
      <c r="AC310" s="37"/>
      <c r="AD310" s="37"/>
      <c r="AE310" s="37"/>
      <c r="AR310" s="221" t="s">
        <v>249</v>
      </c>
      <c r="AT310" s="221" t="s">
        <v>250</v>
      </c>
      <c r="AU310" s="221" t="s">
        <v>78</v>
      </c>
      <c r="AY310" s="16" t="s">
        <v>143</v>
      </c>
      <c r="BE310" s="222">
        <f>IF(N310="základní",J310,0)</f>
        <v>0</v>
      </c>
      <c r="BF310" s="222">
        <f>IF(N310="snížená",J310,0)</f>
        <v>0</v>
      </c>
      <c r="BG310" s="222">
        <f>IF(N310="zákl. přenesená",J310,0)</f>
        <v>0</v>
      </c>
      <c r="BH310" s="222">
        <f>IF(N310="sníž. přenesená",J310,0)</f>
        <v>0</v>
      </c>
      <c r="BI310" s="222">
        <f>IF(N310="nulová",J310,0)</f>
        <v>0</v>
      </c>
      <c r="BJ310" s="16" t="s">
        <v>76</v>
      </c>
      <c r="BK310" s="222">
        <f>ROUND(I310*H310,2)</f>
        <v>0</v>
      </c>
      <c r="BL310" s="16" t="s">
        <v>437</v>
      </c>
      <c r="BM310" s="221" t="s">
        <v>643</v>
      </c>
    </row>
    <row r="311" s="2" customFormat="1" ht="21.75" customHeight="1">
      <c r="A311" s="37"/>
      <c r="B311" s="38"/>
      <c r="C311" s="210" t="s">
        <v>644</v>
      </c>
      <c r="D311" s="210" t="s">
        <v>146</v>
      </c>
      <c r="E311" s="211" t="s">
        <v>645</v>
      </c>
      <c r="F311" s="212" t="s">
        <v>646</v>
      </c>
      <c r="G311" s="213" t="s">
        <v>214</v>
      </c>
      <c r="H311" s="214">
        <v>3</v>
      </c>
      <c r="I311" s="215"/>
      <c r="J311" s="216">
        <f>ROUND(I311*H311,2)</f>
        <v>0</v>
      </c>
      <c r="K311" s="212" t="s">
        <v>150</v>
      </c>
      <c r="L311" s="43"/>
      <c r="M311" s="217" t="s">
        <v>19</v>
      </c>
      <c r="N311" s="218" t="s">
        <v>42</v>
      </c>
      <c r="O311" s="83"/>
      <c r="P311" s="219">
        <f>O311*H311</f>
        <v>0</v>
      </c>
      <c r="Q311" s="219">
        <v>0</v>
      </c>
      <c r="R311" s="219">
        <f>Q311*H311</f>
        <v>0</v>
      </c>
      <c r="S311" s="219">
        <v>0</v>
      </c>
      <c r="T311" s="220">
        <f>S311*H311</f>
        <v>0</v>
      </c>
      <c r="U311" s="37"/>
      <c r="V311" s="37"/>
      <c r="W311" s="37"/>
      <c r="X311" s="37"/>
      <c r="Y311" s="37"/>
      <c r="Z311" s="37"/>
      <c r="AA311" s="37"/>
      <c r="AB311" s="37"/>
      <c r="AC311" s="37"/>
      <c r="AD311" s="37"/>
      <c r="AE311" s="37"/>
      <c r="AR311" s="221" t="s">
        <v>437</v>
      </c>
      <c r="AT311" s="221" t="s">
        <v>146</v>
      </c>
      <c r="AU311" s="221" t="s">
        <v>78</v>
      </c>
      <c r="AY311" s="16" t="s">
        <v>143</v>
      </c>
      <c r="BE311" s="222">
        <f>IF(N311="základní",J311,0)</f>
        <v>0</v>
      </c>
      <c r="BF311" s="222">
        <f>IF(N311="snížená",J311,0)</f>
        <v>0</v>
      </c>
      <c r="BG311" s="222">
        <f>IF(N311="zákl. přenesená",J311,0)</f>
        <v>0</v>
      </c>
      <c r="BH311" s="222">
        <f>IF(N311="sníž. přenesená",J311,0)</f>
        <v>0</v>
      </c>
      <c r="BI311" s="222">
        <f>IF(N311="nulová",J311,0)</f>
        <v>0</v>
      </c>
      <c r="BJ311" s="16" t="s">
        <v>76</v>
      </c>
      <c r="BK311" s="222">
        <f>ROUND(I311*H311,2)</f>
        <v>0</v>
      </c>
      <c r="BL311" s="16" t="s">
        <v>437</v>
      </c>
      <c r="BM311" s="221" t="s">
        <v>647</v>
      </c>
    </row>
    <row r="312" s="2" customFormat="1">
      <c r="A312" s="37"/>
      <c r="B312" s="38"/>
      <c r="C312" s="39"/>
      <c r="D312" s="223" t="s">
        <v>153</v>
      </c>
      <c r="E312" s="39"/>
      <c r="F312" s="224" t="s">
        <v>648</v>
      </c>
      <c r="G312" s="39"/>
      <c r="H312" s="39"/>
      <c r="I312" s="129"/>
      <c r="J312" s="39"/>
      <c r="K312" s="39"/>
      <c r="L312" s="43"/>
      <c r="M312" s="225"/>
      <c r="N312" s="226"/>
      <c r="O312" s="83"/>
      <c r="P312" s="83"/>
      <c r="Q312" s="83"/>
      <c r="R312" s="83"/>
      <c r="S312" s="83"/>
      <c r="T312" s="84"/>
      <c r="U312" s="37"/>
      <c r="V312" s="37"/>
      <c r="W312" s="37"/>
      <c r="X312" s="37"/>
      <c r="Y312" s="37"/>
      <c r="Z312" s="37"/>
      <c r="AA312" s="37"/>
      <c r="AB312" s="37"/>
      <c r="AC312" s="37"/>
      <c r="AD312" s="37"/>
      <c r="AE312" s="37"/>
      <c r="AT312" s="16" t="s">
        <v>153</v>
      </c>
      <c r="AU312" s="16" t="s">
        <v>78</v>
      </c>
    </row>
    <row r="313" s="2" customFormat="1" ht="16.5" customHeight="1">
      <c r="A313" s="37"/>
      <c r="B313" s="38"/>
      <c r="C313" s="227" t="s">
        <v>649</v>
      </c>
      <c r="D313" s="227" t="s">
        <v>250</v>
      </c>
      <c r="E313" s="228" t="s">
        <v>650</v>
      </c>
      <c r="F313" s="229" t="s">
        <v>651</v>
      </c>
      <c r="G313" s="230" t="s">
        <v>149</v>
      </c>
      <c r="H313" s="231">
        <v>10.300000000000001</v>
      </c>
      <c r="I313" s="232"/>
      <c r="J313" s="233">
        <f>ROUND(I313*H313,2)</f>
        <v>0</v>
      </c>
      <c r="K313" s="229" t="s">
        <v>150</v>
      </c>
      <c r="L313" s="234"/>
      <c r="M313" s="235" t="s">
        <v>19</v>
      </c>
      <c r="N313" s="236" t="s">
        <v>42</v>
      </c>
      <c r="O313" s="83"/>
      <c r="P313" s="219">
        <f>O313*H313</f>
        <v>0</v>
      </c>
      <c r="Q313" s="219">
        <v>0.0018</v>
      </c>
      <c r="R313" s="219">
        <f>Q313*H313</f>
        <v>0.018540000000000001</v>
      </c>
      <c r="S313" s="219">
        <v>0</v>
      </c>
      <c r="T313" s="220">
        <f>S313*H313</f>
        <v>0</v>
      </c>
      <c r="U313" s="37"/>
      <c r="V313" s="37"/>
      <c r="W313" s="37"/>
      <c r="X313" s="37"/>
      <c r="Y313" s="37"/>
      <c r="Z313" s="37"/>
      <c r="AA313" s="37"/>
      <c r="AB313" s="37"/>
      <c r="AC313" s="37"/>
      <c r="AD313" s="37"/>
      <c r="AE313" s="37"/>
      <c r="AR313" s="221" t="s">
        <v>249</v>
      </c>
      <c r="AT313" s="221" t="s">
        <v>250</v>
      </c>
      <c r="AU313" s="221" t="s">
        <v>78</v>
      </c>
      <c r="AY313" s="16" t="s">
        <v>143</v>
      </c>
      <c r="BE313" s="222">
        <f>IF(N313="základní",J313,0)</f>
        <v>0</v>
      </c>
      <c r="BF313" s="222">
        <f>IF(N313="snížená",J313,0)</f>
        <v>0</v>
      </c>
      <c r="BG313" s="222">
        <f>IF(N313="zákl. přenesená",J313,0)</f>
        <v>0</v>
      </c>
      <c r="BH313" s="222">
        <f>IF(N313="sníž. přenesená",J313,0)</f>
        <v>0</v>
      </c>
      <c r="BI313" s="222">
        <f>IF(N313="nulová",J313,0)</f>
        <v>0</v>
      </c>
      <c r="BJ313" s="16" t="s">
        <v>76</v>
      </c>
      <c r="BK313" s="222">
        <f>ROUND(I313*H313,2)</f>
        <v>0</v>
      </c>
      <c r="BL313" s="16" t="s">
        <v>437</v>
      </c>
      <c r="BM313" s="221" t="s">
        <v>652</v>
      </c>
    </row>
    <row r="314" s="2" customFormat="1" ht="21.75" customHeight="1">
      <c r="A314" s="37"/>
      <c r="B314" s="38"/>
      <c r="C314" s="210" t="s">
        <v>653</v>
      </c>
      <c r="D314" s="210" t="s">
        <v>146</v>
      </c>
      <c r="E314" s="211" t="s">
        <v>654</v>
      </c>
      <c r="F314" s="212" t="s">
        <v>655</v>
      </c>
      <c r="G314" s="213" t="s">
        <v>214</v>
      </c>
      <c r="H314" s="214">
        <v>1</v>
      </c>
      <c r="I314" s="215"/>
      <c r="J314" s="216">
        <f>ROUND(I314*H314,2)</f>
        <v>0</v>
      </c>
      <c r="K314" s="212" t="s">
        <v>150</v>
      </c>
      <c r="L314" s="43"/>
      <c r="M314" s="217" t="s">
        <v>19</v>
      </c>
      <c r="N314" s="218" t="s">
        <v>42</v>
      </c>
      <c r="O314" s="83"/>
      <c r="P314" s="219">
        <f>O314*H314</f>
        <v>0</v>
      </c>
      <c r="Q314" s="219">
        <v>0</v>
      </c>
      <c r="R314" s="219">
        <f>Q314*H314</f>
        <v>0</v>
      </c>
      <c r="S314" s="219">
        <v>0</v>
      </c>
      <c r="T314" s="220">
        <f>S314*H314</f>
        <v>0</v>
      </c>
      <c r="U314" s="37"/>
      <c r="V314" s="37"/>
      <c r="W314" s="37"/>
      <c r="X314" s="37"/>
      <c r="Y314" s="37"/>
      <c r="Z314" s="37"/>
      <c r="AA314" s="37"/>
      <c r="AB314" s="37"/>
      <c r="AC314" s="37"/>
      <c r="AD314" s="37"/>
      <c r="AE314" s="37"/>
      <c r="AR314" s="221" t="s">
        <v>437</v>
      </c>
      <c r="AT314" s="221" t="s">
        <v>146</v>
      </c>
      <c r="AU314" s="221" t="s">
        <v>78</v>
      </c>
      <c r="AY314" s="16" t="s">
        <v>143</v>
      </c>
      <c r="BE314" s="222">
        <f>IF(N314="základní",J314,0)</f>
        <v>0</v>
      </c>
      <c r="BF314" s="222">
        <f>IF(N314="snížená",J314,0)</f>
        <v>0</v>
      </c>
      <c r="BG314" s="222">
        <f>IF(N314="zákl. přenesená",J314,0)</f>
        <v>0</v>
      </c>
      <c r="BH314" s="222">
        <f>IF(N314="sníž. přenesená",J314,0)</f>
        <v>0</v>
      </c>
      <c r="BI314" s="222">
        <f>IF(N314="nulová",J314,0)</f>
        <v>0</v>
      </c>
      <c r="BJ314" s="16" t="s">
        <v>76</v>
      </c>
      <c r="BK314" s="222">
        <f>ROUND(I314*H314,2)</f>
        <v>0</v>
      </c>
      <c r="BL314" s="16" t="s">
        <v>437</v>
      </c>
      <c r="BM314" s="221" t="s">
        <v>656</v>
      </c>
    </row>
    <row r="315" s="2" customFormat="1">
      <c r="A315" s="37"/>
      <c r="B315" s="38"/>
      <c r="C315" s="39"/>
      <c r="D315" s="223" t="s">
        <v>153</v>
      </c>
      <c r="E315" s="39"/>
      <c r="F315" s="224" t="s">
        <v>648</v>
      </c>
      <c r="G315" s="39"/>
      <c r="H315" s="39"/>
      <c r="I315" s="129"/>
      <c r="J315" s="39"/>
      <c r="K315" s="39"/>
      <c r="L315" s="43"/>
      <c r="M315" s="225"/>
      <c r="N315" s="226"/>
      <c r="O315" s="83"/>
      <c r="P315" s="83"/>
      <c r="Q315" s="83"/>
      <c r="R315" s="83"/>
      <c r="S315" s="83"/>
      <c r="T315" s="84"/>
      <c r="U315" s="37"/>
      <c r="V315" s="37"/>
      <c r="W315" s="37"/>
      <c r="X315" s="37"/>
      <c r="Y315" s="37"/>
      <c r="Z315" s="37"/>
      <c r="AA315" s="37"/>
      <c r="AB315" s="37"/>
      <c r="AC315" s="37"/>
      <c r="AD315" s="37"/>
      <c r="AE315" s="37"/>
      <c r="AT315" s="16" t="s">
        <v>153</v>
      </c>
      <c r="AU315" s="16" t="s">
        <v>78</v>
      </c>
    </row>
    <row r="316" s="2" customFormat="1" ht="21.75" customHeight="1">
      <c r="A316" s="37"/>
      <c r="B316" s="38"/>
      <c r="C316" s="210" t="s">
        <v>657</v>
      </c>
      <c r="D316" s="210" t="s">
        <v>146</v>
      </c>
      <c r="E316" s="211" t="s">
        <v>658</v>
      </c>
      <c r="F316" s="212" t="s">
        <v>659</v>
      </c>
      <c r="G316" s="213" t="s">
        <v>214</v>
      </c>
      <c r="H316" s="214">
        <v>1</v>
      </c>
      <c r="I316" s="215"/>
      <c r="J316" s="216">
        <f>ROUND(I316*H316,2)</f>
        <v>0</v>
      </c>
      <c r="K316" s="212" t="s">
        <v>150</v>
      </c>
      <c r="L316" s="43"/>
      <c r="M316" s="217" t="s">
        <v>19</v>
      </c>
      <c r="N316" s="218" t="s">
        <v>42</v>
      </c>
      <c r="O316" s="83"/>
      <c r="P316" s="219">
        <f>O316*H316</f>
        <v>0</v>
      </c>
      <c r="Q316" s="219">
        <v>0</v>
      </c>
      <c r="R316" s="219">
        <f>Q316*H316</f>
        <v>0</v>
      </c>
      <c r="S316" s="219">
        <v>0</v>
      </c>
      <c r="T316" s="220">
        <f>S316*H316</f>
        <v>0</v>
      </c>
      <c r="U316" s="37"/>
      <c r="V316" s="37"/>
      <c r="W316" s="37"/>
      <c r="X316" s="37"/>
      <c r="Y316" s="37"/>
      <c r="Z316" s="37"/>
      <c r="AA316" s="37"/>
      <c r="AB316" s="37"/>
      <c r="AC316" s="37"/>
      <c r="AD316" s="37"/>
      <c r="AE316" s="37"/>
      <c r="AR316" s="221" t="s">
        <v>437</v>
      </c>
      <c r="AT316" s="221" t="s">
        <v>146</v>
      </c>
      <c r="AU316" s="221" t="s">
        <v>78</v>
      </c>
      <c r="AY316" s="16" t="s">
        <v>143</v>
      </c>
      <c r="BE316" s="222">
        <f>IF(N316="základní",J316,0)</f>
        <v>0</v>
      </c>
      <c r="BF316" s="222">
        <f>IF(N316="snížená",J316,0)</f>
        <v>0</v>
      </c>
      <c r="BG316" s="222">
        <f>IF(N316="zákl. přenesená",J316,0)</f>
        <v>0</v>
      </c>
      <c r="BH316" s="222">
        <f>IF(N316="sníž. přenesená",J316,0)</f>
        <v>0</v>
      </c>
      <c r="BI316" s="222">
        <f>IF(N316="nulová",J316,0)</f>
        <v>0</v>
      </c>
      <c r="BJ316" s="16" t="s">
        <v>76</v>
      </c>
      <c r="BK316" s="222">
        <f>ROUND(I316*H316,2)</f>
        <v>0</v>
      </c>
      <c r="BL316" s="16" t="s">
        <v>437</v>
      </c>
      <c r="BM316" s="221" t="s">
        <v>660</v>
      </c>
    </row>
    <row r="317" s="2" customFormat="1">
      <c r="A317" s="37"/>
      <c r="B317" s="38"/>
      <c r="C317" s="39"/>
      <c r="D317" s="223" t="s">
        <v>153</v>
      </c>
      <c r="E317" s="39"/>
      <c r="F317" s="224" t="s">
        <v>648</v>
      </c>
      <c r="G317" s="39"/>
      <c r="H317" s="39"/>
      <c r="I317" s="129"/>
      <c r="J317" s="39"/>
      <c r="K317" s="39"/>
      <c r="L317" s="43"/>
      <c r="M317" s="225"/>
      <c r="N317" s="226"/>
      <c r="O317" s="83"/>
      <c r="P317" s="83"/>
      <c r="Q317" s="83"/>
      <c r="R317" s="83"/>
      <c r="S317" s="83"/>
      <c r="T317" s="84"/>
      <c r="U317" s="37"/>
      <c r="V317" s="37"/>
      <c r="W317" s="37"/>
      <c r="X317" s="37"/>
      <c r="Y317" s="37"/>
      <c r="Z317" s="37"/>
      <c r="AA317" s="37"/>
      <c r="AB317" s="37"/>
      <c r="AC317" s="37"/>
      <c r="AD317" s="37"/>
      <c r="AE317" s="37"/>
      <c r="AT317" s="16" t="s">
        <v>153</v>
      </c>
      <c r="AU317" s="16" t="s">
        <v>78</v>
      </c>
    </row>
    <row r="318" s="2" customFormat="1" ht="16.5" customHeight="1">
      <c r="A318" s="37"/>
      <c r="B318" s="38"/>
      <c r="C318" s="210" t="s">
        <v>661</v>
      </c>
      <c r="D318" s="210" t="s">
        <v>146</v>
      </c>
      <c r="E318" s="211" t="s">
        <v>662</v>
      </c>
      <c r="F318" s="212" t="s">
        <v>663</v>
      </c>
      <c r="G318" s="213" t="s">
        <v>19</v>
      </c>
      <c r="H318" s="214">
        <v>1</v>
      </c>
      <c r="I318" s="215"/>
      <c r="J318" s="216">
        <f>ROUND(I318*H318,2)</f>
        <v>0</v>
      </c>
      <c r="K318" s="212" t="s">
        <v>19</v>
      </c>
      <c r="L318" s="43"/>
      <c r="M318" s="217" t="s">
        <v>19</v>
      </c>
      <c r="N318" s="218" t="s">
        <v>42</v>
      </c>
      <c r="O318" s="83"/>
      <c r="P318" s="219">
        <f>O318*H318</f>
        <v>0</v>
      </c>
      <c r="Q318" s="219">
        <v>0</v>
      </c>
      <c r="R318" s="219">
        <f>Q318*H318</f>
        <v>0</v>
      </c>
      <c r="S318" s="219">
        <v>0</v>
      </c>
      <c r="T318" s="220">
        <f>S318*H318</f>
        <v>0</v>
      </c>
      <c r="U318" s="37"/>
      <c r="V318" s="37"/>
      <c r="W318" s="37"/>
      <c r="X318" s="37"/>
      <c r="Y318" s="37"/>
      <c r="Z318" s="37"/>
      <c r="AA318" s="37"/>
      <c r="AB318" s="37"/>
      <c r="AC318" s="37"/>
      <c r="AD318" s="37"/>
      <c r="AE318" s="37"/>
      <c r="AR318" s="221" t="s">
        <v>437</v>
      </c>
      <c r="AT318" s="221" t="s">
        <v>146</v>
      </c>
      <c r="AU318" s="221" t="s">
        <v>78</v>
      </c>
      <c r="AY318" s="16" t="s">
        <v>143</v>
      </c>
      <c r="BE318" s="222">
        <f>IF(N318="základní",J318,0)</f>
        <v>0</v>
      </c>
      <c r="BF318" s="222">
        <f>IF(N318="snížená",J318,0)</f>
        <v>0</v>
      </c>
      <c r="BG318" s="222">
        <f>IF(N318="zákl. přenesená",J318,0)</f>
        <v>0</v>
      </c>
      <c r="BH318" s="222">
        <f>IF(N318="sníž. přenesená",J318,0)</f>
        <v>0</v>
      </c>
      <c r="BI318" s="222">
        <f>IF(N318="nulová",J318,0)</f>
        <v>0</v>
      </c>
      <c r="BJ318" s="16" t="s">
        <v>76</v>
      </c>
      <c r="BK318" s="222">
        <f>ROUND(I318*H318,2)</f>
        <v>0</v>
      </c>
      <c r="BL318" s="16" t="s">
        <v>437</v>
      </c>
      <c r="BM318" s="221" t="s">
        <v>664</v>
      </c>
    </row>
    <row r="319" s="2" customFormat="1" ht="16.5" customHeight="1">
      <c r="A319" s="37"/>
      <c r="B319" s="38"/>
      <c r="C319" s="210" t="s">
        <v>665</v>
      </c>
      <c r="D319" s="210" t="s">
        <v>146</v>
      </c>
      <c r="E319" s="211" t="s">
        <v>666</v>
      </c>
      <c r="F319" s="212" t="s">
        <v>667</v>
      </c>
      <c r="G319" s="213" t="s">
        <v>214</v>
      </c>
      <c r="H319" s="214">
        <v>7</v>
      </c>
      <c r="I319" s="215"/>
      <c r="J319" s="216">
        <f>ROUND(I319*H319,2)</f>
        <v>0</v>
      </c>
      <c r="K319" s="212" t="s">
        <v>19</v>
      </c>
      <c r="L319" s="43"/>
      <c r="M319" s="217" t="s">
        <v>19</v>
      </c>
      <c r="N319" s="218" t="s">
        <v>42</v>
      </c>
      <c r="O319" s="83"/>
      <c r="P319" s="219">
        <f>O319*H319</f>
        <v>0</v>
      </c>
      <c r="Q319" s="219">
        <v>0</v>
      </c>
      <c r="R319" s="219">
        <f>Q319*H319</f>
        <v>0</v>
      </c>
      <c r="S319" s="219">
        <v>0</v>
      </c>
      <c r="T319" s="220">
        <f>S319*H319</f>
        <v>0</v>
      </c>
      <c r="U319" s="37"/>
      <c r="V319" s="37"/>
      <c r="W319" s="37"/>
      <c r="X319" s="37"/>
      <c r="Y319" s="37"/>
      <c r="Z319" s="37"/>
      <c r="AA319" s="37"/>
      <c r="AB319" s="37"/>
      <c r="AC319" s="37"/>
      <c r="AD319" s="37"/>
      <c r="AE319" s="37"/>
      <c r="AR319" s="221" t="s">
        <v>437</v>
      </c>
      <c r="AT319" s="221" t="s">
        <v>146</v>
      </c>
      <c r="AU319" s="221" t="s">
        <v>78</v>
      </c>
      <c r="AY319" s="16" t="s">
        <v>143</v>
      </c>
      <c r="BE319" s="222">
        <f>IF(N319="základní",J319,0)</f>
        <v>0</v>
      </c>
      <c r="BF319" s="222">
        <f>IF(N319="snížená",J319,0)</f>
        <v>0</v>
      </c>
      <c r="BG319" s="222">
        <f>IF(N319="zákl. přenesená",J319,0)</f>
        <v>0</v>
      </c>
      <c r="BH319" s="222">
        <f>IF(N319="sníž. přenesená",J319,0)</f>
        <v>0</v>
      </c>
      <c r="BI319" s="222">
        <f>IF(N319="nulová",J319,0)</f>
        <v>0</v>
      </c>
      <c r="BJ319" s="16" t="s">
        <v>76</v>
      </c>
      <c r="BK319" s="222">
        <f>ROUND(I319*H319,2)</f>
        <v>0</v>
      </c>
      <c r="BL319" s="16" t="s">
        <v>437</v>
      </c>
      <c r="BM319" s="221" t="s">
        <v>668</v>
      </c>
    </row>
    <row r="320" s="2" customFormat="1">
      <c r="A320" s="37"/>
      <c r="B320" s="38"/>
      <c r="C320" s="39"/>
      <c r="D320" s="223" t="s">
        <v>153</v>
      </c>
      <c r="E320" s="39"/>
      <c r="F320" s="224" t="s">
        <v>648</v>
      </c>
      <c r="G320" s="39"/>
      <c r="H320" s="39"/>
      <c r="I320" s="129"/>
      <c r="J320" s="39"/>
      <c r="K320" s="39"/>
      <c r="L320" s="43"/>
      <c r="M320" s="225"/>
      <c r="N320" s="226"/>
      <c r="O320" s="83"/>
      <c r="P320" s="83"/>
      <c r="Q320" s="83"/>
      <c r="R320" s="83"/>
      <c r="S320" s="83"/>
      <c r="T320" s="84"/>
      <c r="U320" s="37"/>
      <c r="V320" s="37"/>
      <c r="W320" s="37"/>
      <c r="X320" s="37"/>
      <c r="Y320" s="37"/>
      <c r="Z320" s="37"/>
      <c r="AA320" s="37"/>
      <c r="AB320" s="37"/>
      <c r="AC320" s="37"/>
      <c r="AD320" s="37"/>
      <c r="AE320" s="37"/>
      <c r="AT320" s="16" t="s">
        <v>153</v>
      </c>
      <c r="AU320" s="16" t="s">
        <v>78</v>
      </c>
    </row>
    <row r="321" s="2" customFormat="1" ht="16.5" customHeight="1">
      <c r="A321" s="37"/>
      <c r="B321" s="38"/>
      <c r="C321" s="227" t="s">
        <v>669</v>
      </c>
      <c r="D321" s="227" t="s">
        <v>250</v>
      </c>
      <c r="E321" s="228" t="s">
        <v>670</v>
      </c>
      <c r="F321" s="229" t="s">
        <v>671</v>
      </c>
      <c r="G321" s="230" t="s">
        <v>149</v>
      </c>
      <c r="H321" s="231">
        <v>18.899999999999999</v>
      </c>
      <c r="I321" s="232"/>
      <c r="J321" s="233">
        <f>ROUND(I321*H321,2)</f>
        <v>0</v>
      </c>
      <c r="K321" s="229" t="s">
        <v>19</v>
      </c>
      <c r="L321" s="234"/>
      <c r="M321" s="235" t="s">
        <v>19</v>
      </c>
      <c r="N321" s="236" t="s">
        <v>42</v>
      </c>
      <c r="O321" s="83"/>
      <c r="P321" s="219">
        <f>O321*H321</f>
        <v>0</v>
      </c>
      <c r="Q321" s="219">
        <v>0.0080000000000000002</v>
      </c>
      <c r="R321" s="219">
        <f>Q321*H321</f>
        <v>0.1512</v>
      </c>
      <c r="S321" s="219">
        <v>0</v>
      </c>
      <c r="T321" s="220">
        <f>S321*H321</f>
        <v>0</v>
      </c>
      <c r="U321" s="37"/>
      <c r="V321" s="37"/>
      <c r="W321" s="37"/>
      <c r="X321" s="37"/>
      <c r="Y321" s="37"/>
      <c r="Z321" s="37"/>
      <c r="AA321" s="37"/>
      <c r="AB321" s="37"/>
      <c r="AC321" s="37"/>
      <c r="AD321" s="37"/>
      <c r="AE321" s="37"/>
      <c r="AR321" s="221" t="s">
        <v>249</v>
      </c>
      <c r="AT321" s="221" t="s">
        <v>250</v>
      </c>
      <c r="AU321" s="221" t="s">
        <v>78</v>
      </c>
      <c r="AY321" s="16" t="s">
        <v>143</v>
      </c>
      <c r="BE321" s="222">
        <f>IF(N321="základní",J321,0)</f>
        <v>0</v>
      </c>
      <c r="BF321" s="222">
        <f>IF(N321="snížená",J321,0)</f>
        <v>0</v>
      </c>
      <c r="BG321" s="222">
        <f>IF(N321="zákl. přenesená",J321,0)</f>
        <v>0</v>
      </c>
      <c r="BH321" s="222">
        <f>IF(N321="sníž. přenesená",J321,0)</f>
        <v>0</v>
      </c>
      <c r="BI321" s="222">
        <f>IF(N321="nulová",J321,0)</f>
        <v>0</v>
      </c>
      <c r="BJ321" s="16" t="s">
        <v>76</v>
      </c>
      <c r="BK321" s="222">
        <f>ROUND(I321*H321,2)</f>
        <v>0</v>
      </c>
      <c r="BL321" s="16" t="s">
        <v>437</v>
      </c>
      <c r="BM321" s="221" t="s">
        <v>672</v>
      </c>
    </row>
    <row r="322" s="12" customFormat="1" ht="22.8" customHeight="1">
      <c r="A322" s="12"/>
      <c r="B322" s="194"/>
      <c r="C322" s="195"/>
      <c r="D322" s="196" t="s">
        <v>70</v>
      </c>
      <c r="E322" s="208" t="s">
        <v>673</v>
      </c>
      <c r="F322" s="208" t="s">
        <v>674</v>
      </c>
      <c r="G322" s="195"/>
      <c r="H322" s="195"/>
      <c r="I322" s="198"/>
      <c r="J322" s="209">
        <f>BK322</f>
        <v>0</v>
      </c>
      <c r="K322" s="195"/>
      <c r="L322" s="200"/>
      <c r="M322" s="201"/>
      <c r="N322" s="202"/>
      <c r="O322" s="202"/>
      <c r="P322" s="203">
        <f>SUM(P323:P334)</f>
        <v>0</v>
      </c>
      <c r="Q322" s="202"/>
      <c r="R322" s="203">
        <f>SUM(R323:R334)</f>
        <v>0.57706465000000007</v>
      </c>
      <c r="S322" s="202"/>
      <c r="T322" s="204">
        <f>SUM(T323:T334)</f>
        <v>0.050000000000000003</v>
      </c>
      <c r="U322" s="12"/>
      <c r="V322" s="12"/>
      <c r="W322" s="12"/>
      <c r="X322" s="12"/>
      <c r="Y322" s="12"/>
      <c r="Z322" s="12"/>
      <c r="AA322" s="12"/>
      <c r="AB322" s="12"/>
      <c r="AC322" s="12"/>
      <c r="AD322" s="12"/>
      <c r="AE322" s="12"/>
      <c r="AR322" s="205" t="s">
        <v>78</v>
      </c>
      <c r="AT322" s="206" t="s">
        <v>70</v>
      </c>
      <c r="AU322" s="206" t="s">
        <v>76</v>
      </c>
      <c r="AY322" s="205" t="s">
        <v>143</v>
      </c>
      <c r="BK322" s="207">
        <f>SUM(BK323:BK334)</f>
        <v>0</v>
      </c>
    </row>
    <row r="323" s="2" customFormat="1" ht="16.5" customHeight="1">
      <c r="A323" s="37"/>
      <c r="B323" s="38"/>
      <c r="C323" s="210" t="s">
        <v>675</v>
      </c>
      <c r="D323" s="210" t="s">
        <v>146</v>
      </c>
      <c r="E323" s="211" t="s">
        <v>676</v>
      </c>
      <c r="F323" s="212" t="s">
        <v>677</v>
      </c>
      <c r="G323" s="213" t="s">
        <v>181</v>
      </c>
      <c r="H323" s="214">
        <v>17.945</v>
      </c>
      <c r="I323" s="215"/>
      <c r="J323" s="216">
        <f>ROUND(I323*H323,2)</f>
        <v>0</v>
      </c>
      <c r="K323" s="212" t="s">
        <v>150</v>
      </c>
      <c r="L323" s="43"/>
      <c r="M323" s="217" t="s">
        <v>19</v>
      </c>
      <c r="N323" s="218" t="s">
        <v>42</v>
      </c>
      <c r="O323" s="83"/>
      <c r="P323" s="219">
        <f>O323*H323</f>
        <v>0</v>
      </c>
      <c r="Q323" s="219">
        <v>5.0000000000000002E-05</v>
      </c>
      <c r="R323" s="219">
        <f>Q323*H323</f>
        <v>0.00089725000000000004</v>
      </c>
      <c r="S323" s="219">
        <v>0</v>
      </c>
      <c r="T323" s="220">
        <f>S323*H323</f>
        <v>0</v>
      </c>
      <c r="U323" s="37"/>
      <c r="V323" s="37"/>
      <c r="W323" s="37"/>
      <c r="X323" s="37"/>
      <c r="Y323" s="37"/>
      <c r="Z323" s="37"/>
      <c r="AA323" s="37"/>
      <c r="AB323" s="37"/>
      <c r="AC323" s="37"/>
      <c r="AD323" s="37"/>
      <c r="AE323" s="37"/>
      <c r="AR323" s="221" t="s">
        <v>437</v>
      </c>
      <c r="AT323" s="221" t="s">
        <v>146</v>
      </c>
      <c r="AU323" s="221" t="s">
        <v>78</v>
      </c>
      <c r="AY323" s="16" t="s">
        <v>143</v>
      </c>
      <c r="BE323" s="222">
        <f>IF(N323="základní",J323,0)</f>
        <v>0</v>
      </c>
      <c r="BF323" s="222">
        <f>IF(N323="snížená",J323,0)</f>
        <v>0</v>
      </c>
      <c r="BG323" s="222">
        <f>IF(N323="zákl. přenesená",J323,0)</f>
        <v>0</v>
      </c>
      <c r="BH323" s="222">
        <f>IF(N323="sníž. přenesená",J323,0)</f>
        <v>0</v>
      </c>
      <c r="BI323" s="222">
        <f>IF(N323="nulová",J323,0)</f>
        <v>0</v>
      </c>
      <c r="BJ323" s="16" t="s">
        <v>76</v>
      </c>
      <c r="BK323" s="222">
        <f>ROUND(I323*H323,2)</f>
        <v>0</v>
      </c>
      <c r="BL323" s="16" t="s">
        <v>437</v>
      </c>
      <c r="BM323" s="221" t="s">
        <v>678</v>
      </c>
    </row>
    <row r="324" s="2" customFormat="1">
      <c r="A324" s="37"/>
      <c r="B324" s="38"/>
      <c r="C324" s="39"/>
      <c r="D324" s="223" t="s">
        <v>153</v>
      </c>
      <c r="E324" s="39"/>
      <c r="F324" s="224" t="s">
        <v>679</v>
      </c>
      <c r="G324" s="39"/>
      <c r="H324" s="39"/>
      <c r="I324" s="129"/>
      <c r="J324" s="39"/>
      <c r="K324" s="39"/>
      <c r="L324" s="43"/>
      <c r="M324" s="225"/>
      <c r="N324" s="226"/>
      <c r="O324" s="83"/>
      <c r="P324" s="83"/>
      <c r="Q324" s="83"/>
      <c r="R324" s="83"/>
      <c r="S324" s="83"/>
      <c r="T324" s="84"/>
      <c r="U324" s="37"/>
      <c r="V324" s="37"/>
      <c r="W324" s="37"/>
      <c r="X324" s="37"/>
      <c r="Y324" s="37"/>
      <c r="Z324" s="37"/>
      <c r="AA324" s="37"/>
      <c r="AB324" s="37"/>
      <c r="AC324" s="37"/>
      <c r="AD324" s="37"/>
      <c r="AE324" s="37"/>
      <c r="AT324" s="16" t="s">
        <v>153</v>
      </c>
      <c r="AU324" s="16" t="s">
        <v>78</v>
      </c>
    </row>
    <row r="325" s="2" customFormat="1" ht="16.5" customHeight="1">
      <c r="A325" s="37"/>
      <c r="B325" s="38"/>
      <c r="C325" s="227" t="s">
        <v>680</v>
      </c>
      <c r="D325" s="227" t="s">
        <v>250</v>
      </c>
      <c r="E325" s="228" t="s">
        <v>681</v>
      </c>
      <c r="F325" s="229" t="s">
        <v>682</v>
      </c>
      <c r="G325" s="230" t="s">
        <v>181</v>
      </c>
      <c r="H325" s="231">
        <v>17.945</v>
      </c>
      <c r="I325" s="232"/>
      <c r="J325" s="233">
        <f>ROUND(I325*H325,2)</f>
        <v>0</v>
      </c>
      <c r="K325" s="229" t="s">
        <v>150</v>
      </c>
      <c r="L325" s="234"/>
      <c r="M325" s="235" t="s">
        <v>19</v>
      </c>
      <c r="N325" s="236" t="s">
        <v>42</v>
      </c>
      <c r="O325" s="83"/>
      <c r="P325" s="219">
        <f>O325*H325</f>
        <v>0</v>
      </c>
      <c r="Q325" s="219">
        <v>0.027</v>
      </c>
      <c r="R325" s="219">
        <f>Q325*H325</f>
        <v>0.48451500000000003</v>
      </c>
      <c r="S325" s="219">
        <v>0</v>
      </c>
      <c r="T325" s="220">
        <f>S325*H325</f>
        <v>0</v>
      </c>
      <c r="U325" s="37"/>
      <c r="V325" s="37"/>
      <c r="W325" s="37"/>
      <c r="X325" s="37"/>
      <c r="Y325" s="37"/>
      <c r="Z325" s="37"/>
      <c r="AA325" s="37"/>
      <c r="AB325" s="37"/>
      <c r="AC325" s="37"/>
      <c r="AD325" s="37"/>
      <c r="AE325" s="37"/>
      <c r="AR325" s="221" t="s">
        <v>249</v>
      </c>
      <c r="AT325" s="221" t="s">
        <v>250</v>
      </c>
      <c r="AU325" s="221" t="s">
        <v>78</v>
      </c>
      <c r="AY325" s="16" t="s">
        <v>143</v>
      </c>
      <c r="BE325" s="222">
        <f>IF(N325="základní",J325,0)</f>
        <v>0</v>
      </c>
      <c r="BF325" s="222">
        <f>IF(N325="snížená",J325,0)</f>
        <v>0</v>
      </c>
      <c r="BG325" s="222">
        <f>IF(N325="zákl. přenesená",J325,0)</f>
        <v>0</v>
      </c>
      <c r="BH325" s="222">
        <f>IF(N325="sníž. přenesená",J325,0)</f>
        <v>0</v>
      </c>
      <c r="BI325" s="222">
        <f>IF(N325="nulová",J325,0)</f>
        <v>0</v>
      </c>
      <c r="BJ325" s="16" t="s">
        <v>76</v>
      </c>
      <c r="BK325" s="222">
        <f>ROUND(I325*H325,2)</f>
        <v>0</v>
      </c>
      <c r="BL325" s="16" t="s">
        <v>437</v>
      </c>
      <c r="BM325" s="221" t="s">
        <v>683</v>
      </c>
    </row>
    <row r="326" s="2" customFormat="1" ht="21.75" customHeight="1">
      <c r="A326" s="37"/>
      <c r="B326" s="38"/>
      <c r="C326" s="210" t="s">
        <v>684</v>
      </c>
      <c r="D326" s="210" t="s">
        <v>146</v>
      </c>
      <c r="E326" s="211" t="s">
        <v>685</v>
      </c>
      <c r="F326" s="212" t="s">
        <v>686</v>
      </c>
      <c r="G326" s="213" t="s">
        <v>181</v>
      </c>
      <c r="H326" s="214">
        <v>36.119999999999997</v>
      </c>
      <c r="I326" s="215"/>
      <c r="J326" s="216">
        <f>ROUND(I326*H326,2)</f>
        <v>0</v>
      </c>
      <c r="K326" s="212" t="s">
        <v>150</v>
      </c>
      <c r="L326" s="43"/>
      <c r="M326" s="217" t="s">
        <v>19</v>
      </c>
      <c r="N326" s="218" t="s">
        <v>42</v>
      </c>
      <c r="O326" s="83"/>
      <c r="P326" s="219">
        <f>O326*H326</f>
        <v>0</v>
      </c>
      <c r="Q326" s="219">
        <v>0.00027</v>
      </c>
      <c r="R326" s="219">
        <f>Q326*H326</f>
        <v>0.0097523999999999996</v>
      </c>
      <c r="S326" s="219">
        <v>0</v>
      </c>
      <c r="T326" s="220">
        <f>S326*H326</f>
        <v>0</v>
      </c>
      <c r="U326" s="37"/>
      <c r="V326" s="37"/>
      <c r="W326" s="37"/>
      <c r="X326" s="37"/>
      <c r="Y326" s="37"/>
      <c r="Z326" s="37"/>
      <c r="AA326" s="37"/>
      <c r="AB326" s="37"/>
      <c r="AC326" s="37"/>
      <c r="AD326" s="37"/>
      <c r="AE326" s="37"/>
      <c r="AR326" s="221" t="s">
        <v>437</v>
      </c>
      <c r="AT326" s="221" t="s">
        <v>146</v>
      </c>
      <c r="AU326" s="221" t="s">
        <v>78</v>
      </c>
      <c r="AY326" s="16" t="s">
        <v>143</v>
      </c>
      <c r="BE326" s="222">
        <f>IF(N326="základní",J326,0)</f>
        <v>0</v>
      </c>
      <c r="BF326" s="222">
        <f>IF(N326="snížená",J326,0)</f>
        <v>0</v>
      </c>
      <c r="BG326" s="222">
        <f>IF(N326="zákl. přenesená",J326,0)</f>
        <v>0</v>
      </c>
      <c r="BH326" s="222">
        <f>IF(N326="sníž. přenesená",J326,0)</f>
        <v>0</v>
      </c>
      <c r="BI326" s="222">
        <f>IF(N326="nulová",J326,0)</f>
        <v>0</v>
      </c>
      <c r="BJ326" s="16" t="s">
        <v>76</v>
      </c>
      <c r="BK326" s="222">
        <f>ROUND(I326*H326,2)</f>
        <v>0</v>
      </c>
      <c r="BL326" s="16" t="s">
        <v>437</v>
      </c>
      <c r="BM326" s="221" t="s">
        <v>687</v>
      </c>
    </row>
    <row r="327" s="2" customFormat="1">
      <c r="A327" s="37"/>
      <c r="B327" s="38"/>
      <c r="C327" s="39"/>
      <c r="D327" s="223" t="s">
        <v>153</v>
      </c>
      <c r="E327" s="39"/>
      <c r="F327" s="224" t="s">
        <v>688</v>
      </c>
      <c r="G327" s="39"/>
      <c r="H327" s="39"/>
      <c r="I327" s="129"/>
      <c r="J327" s="39"/>
      <c r="K327" s="39"/>
      <c r="L327" s="43"/>
      <c r="M327" s="225"/>
      <c r="N327" s="226"/>
      <c r="O327" s="83"/>
      <c r="P327" s="83"/>
      <c r="Q327" s="83"/>
      <c r="R327" s="83"/>
      <c r="S327" s="83"/>
      <c r="T327" s="84"/>
      <c r="U327" s="37"/>
      <c r="V327" s="37"/>
      <c r="W327" s="37"/>
      <c r="X327" s="37"/>
      <c r="Y327" s="37"/>
      <c r="Z327" s="37"/>
      <c r="AA327" s="37"/>
      <c r="AB327" s="37"/>
      <c r="AC327" s="37"/>
      <c r="AD327" s="37"/>
      <c r="AE327" s="37"/>
      <c r="AT327" s="16" t="s">
        <v>153</v>
      </c>
      <c r="AU327" s="16" t="s">
        <v>78</v>
      </c>
    </row>
    <row r="328" s="2" customFormat="1" ht="16.5" customHeight="1">
      <c r="A328" s="37"/>
      <c r="B328" s="38"/>
      <c r="C328" s="210" t="s">
        <v>689</v>
      </c>
      <c r="D328" s="210" t="s">
        <v>146</v>
      </c>
      <c r="E328" s="211" t="s">
        <v>690</v>
      </c>
      <c r="F328" s="212" t="s">
        <v>691</v>
      </c>
      <c r="G328" s="213" t="s">
        <v>149</v>
      </c>
      <c r="H328" s="214">
        <v>1</v>
      </c>
      <c r="I328" s="215"/>
      <c r="J328" s="216">
        <f>ROUND(I328*H328,2)</f>
        <v>0</v>
      </c>
      <c r="K328" s="212" t="s">
        <v>150</v>
      </c>
      <c r="L328" s="43"/>
      <c r="M328" s="217" t="s">
        <v>19</v>
      </c>
      <c r="N328" s="218" t="s">
        <v>42</v>
      </c>
      <c r="O328" s="83"/>
      <c r="P328" s="219">
        <f>O328*H328</f>
        <v>0</v>
      </c>
      <c r="Q328" s="219">
        <v>0</v>
      </c>
      <c r="R328" s="219">
        <f>Q328*H328</f>
        <v>0</v>
      </c>
      <c r="S328" s="219">
        <v>0</v>
      </c>
      <c r="T328" s="220">
        <f>S328*H328</f>
        <v>0</v>
      </c>
      <c r="U328" s="37"/>
      <c r="V328" s="37"/>
      <c r="W328" s="37"/>
      <c r="X328" s="37"/>
      <c r="Y328" s="37"/>
      <c r="Z328" s="37"/>
      <c r="AA328" s="37"/>
      <c r="AB328" s="37"/>
      <c r="AC328" s="37"/>
      <c r="AD328" s="37"/>
      <c r="AE328" s="37"/>
      <c r="AR328" s="221" t="s">
        <v>437</v>
      </c>
      <c r="AT328" s="221" t="s">
        <v>146</v>
      </c>
      <c r="AU328" s="221" t="s">
        <v>78</v>
      </c>
      <c r="AY328" s="16" t="s">
        <v>143</v>
      </c>
      <c r="BE328" s="222">
        <f>IF(N328="základní",J328,0)</f>
        <v>0</v>
      </c>
      <c r="BF328" s="222">
        <f>IF(N328="snížená",J328,0)</f>
        <v>0</v>
      </c>
      <c r="BG328" s="222">
        <f>IF(N328="zákl. přenesená",J328,0)</f>
        <v>0</v>
      </c>
      <c r="BH328" s="222">
        <f>IF(N328="sníž. přenesená",J328,0)</f>
        <v>0</v>
      </c>
      <c r="BI328" s="222">
        <f>IF(N328="nulová",J328,0)</f>
        <v>0</v>
      </c>
      <c r="BJ328" s="16" t="s">
        <v>76</v>
      </c>
      <c r="BK328" s="222">
        <f>ROUND(I328*H328,2)</f>
        <v>0</v>
      </c>
      <c r="BL328" s="16" t="s">
        <v>437</v>
      </c>
      <c r="BM328" s="221" t="s">
        <v>692</v>
      </c>
    </row>
    <row r="329" s="2" customFormat="1" ht="16.5" customHeight="1">
      <c r="A329" s="37"/>
      <c r="B329" s="38"/>
      <c r="C329" s="227" t="s">
        <v>693</v>
      </c>
      <c r="D329" s="227" t="s">
        <v>250</v>
      </c>
      <c r="E329" s="228" t="s">
        <v>694</v>
      </c>
      <c r="F329" s="229" t="s">
        <v>695</v>
      </c>
      <c r="G329" s="230" t="s">
        <v>149</v>
      </c>
      <c r="H329" s="231">
        <v>7</v>
      </c>
      <c r="I329" s="232"/>
      <c r="J329" s="233">
        <f>ROUND(I329*H329,2)</f>
        <v>0</v>
      </c>
      <c r="K329" s="229" t="s">
        <v>150</v>
      </c>
      <c r="L329" s="234"/>
      <c r="M329" s="235" t="s">
        <v>19</v>
      </c>
      <c r="N329" s="236" t="s">
        <v>42</v>
      </c>
      <c r="O329" s="83"/>
      <c r="P329" s="219">
        <f>O329*H329</f>
        <v>0</v>
      </c>
      <c r="Q329" s="219">
        <v>0.0061000000000000004</v>
      </c>
      <c r="R329" s="219">
        <f>Q329*H329</f>
        <v>0.042700000000000002</v>
      </c>
      <c r="S329" s="219">
        <v>0</v>
      </c>
      <c r="T329" s="220">
        <f>S329*H329</f>
        <v>0</v>
      </c>
      <c r="U329" s="37"/>
      <c r="V329" s="37"/>
      <c r="W329" s="37"/>
      <c r="X329" s="37"/>
      <c r="Y329" s="37"/>
      <c r="Z329" s="37"/>
      <c r="AA329" s="37"/>
      <c r="AB329" s="37"/>
      <c r="AC329" s="37"/>
      <c r="AD329" s="37"/>
      <c r="AE329" s="37"/>
      <c r="AR329" s="221" t="s">
        <v>249</v>
      </c>
      <c r="AT329" s="221" t="s">
        <v>250</v>
      </c>
      <c r="AU329" s="221" t="s">
        <v>78</v>
      </c>
      <c r="AY329" s="16" t="s">
        <v>143</v>
      </c>
      <c r="BE329" s="222">
        <f>IF(N329="základní",J329,0)</f>
        <v>0</v>
      </c>
      <c r="BF329" s="222">
        <f>IF(N329="snížená",J329,0)</f>
        <v>0</v>
      </c>
      <c r="BG329" s="222">
        <f>IF(N329="zákl. přenesená",J329,0)</f>
        <v>0</v>
      </c>
      <c r="BH329" s="222">
        <f>IF(N329="sníž. přenesená",J329,0)</f>
        <v>0</v>
      </c>
      <c r="BI329" s="222">
        <f>IF(N329="nulová",J329,0)</f>
        <v>0</v>
      </c>
      <c r="BJ329" s="16" t="s">
        <v>76</v>
      </c>
      <c r="BK329" s="222">
        <f>ROUND(I329*H329,2)</f>
        <v>0</v>
      </c>
      <c r="BL329" s="16" t="s">
        <v>437</v>
      </c>
      <c r="BM329" s="221" t="s">
        <v>696</v>
      </c>
    </row>
    <row r="330" s="2" customFormat="1" ht="16.5" customHeight="1">
      <c r="A330" s="37"/>
      <c r="B330" s="38"/>
      <c r="C330" s="227" t="s">
        <v>697</v>
      </c>
      <c r="D330" s="227" t="s">
        <v>250</v>
      </c>
      <c r="E330" s="228" t="s">
        <v>698</v>
      </c>
      <c r="F330" s="229" t="s">
        <v>699</v>
      </c>
      <c r="G330" s="230" t="s">
        <v>149</v>
      </c>
      <c r="H330" s="231">
        <v>7</v>
      </c>
      <c r="I330" s="232"/>
      <c r="J330" s="233">
        <f>ROUND(I330*H330,2)</f>
        <v>0</v>
      </c>
      <c r="K330" s="229" t="s">
        <v>150</v>
      </c>
      <c r="L330" s="234"/>
      <c r="M330" s="235" t="s">
        <v>19</v>
      </c>
      <c r="N330" s="236" t="s">
        <v>42</v>
      </c>
      <c r="O330" s="83"/>
      <c r="P330" s="219">
        <f>O330*H330</f>
        <v>0</v>
      </c>
      <c r="Q330" s="219">
        <v>0.0055999999999999999</v>
      </c>
      <c r="R330" s="219">
        <f>Q330*H330</f>
        <v>0.039199999999999999</v>
      </c>
      <c r="S330" s="219">
        <v>0</v>
      </c>
      <c r="T330" s="220">
        <f>S330*H330</f>
        <v>0</v>
      </c>
      <c r="U330" s="37"/>
      <c r="V330" s="37"/>
      <c r="W330" s="37"/>
      <c r="X330" s="37"/>
      <c r="Y330" s="37"/>
      <c r="Z330" s="37"/>
      <c r="AA330" s="37"/>
      <c r="AB330" s="37"/>
      <c r="AC330" s="37"/>
      <c r="AD330" s="37"/>
      <c r="AE330" s="37"/>
      <c r="AR330" s="221" t="s">
        <v>249</v>
      </c>
      <c r="AT330" s="221" t="s">
        <v>250</v>
      </c>
      <c r="AU330" s="221" t="s">
        <v>78</v>
      </c>
      <c r="AY330" s="16" t="s">
        <v>143</v>
      </c>
      <c r="BE330" s="222">
        <f>IF(N330="základní",J330,0)</f>
        <v>0</v>
      </c>
      <c r="BF330" s="222">
        <f>IF(N330="snížená",J330,0)</f>
        <v>0</v>
      </c>
      <c r="BG330" s="222">
        <f>IF(N330="zákl. přenesená",J330,0)</f>
        <v>0</v>
      </c>
      <c r="BH330" s="222">
        <f>IF(N330="sníž. přenesená",J330,0)</f>
        <v>0</v>
      </c>
      <c r="BI330" s="222">
        <f>IF(N330="nulová",J330,0)</f>
        <v>0</v>
      </c>
      <c r="BJ330" s="16" t="s">
        <v>76</v>
      </c>
      <c r="BK330" s="222">
        <f>ROUND(I330*H330,2)</f>
        <v>0</v>
      </c>
      <c r="BL330" s="16" t="s">
        <v>437</v>
      </c>
      <c r="BM330" s="221" t="s">
        <v>700</v>
      </c>
    </row>
    <row r="331" s="2" customFormat="1" ht="21.75" customHeight="1">
      <c r="A331" s="37"/>
      <c r="B331" s="38"/>
      <c r="C331" s="210" t="s">
        <v>701</v>
      </c>
      <c r="D331" s="210" t="s">
        <v>146</v>
      </c>
      <c r="E331" s="211" t="s">
        <v>702</v>
      </c>
      <c r="F331" s="212" t="s">
        <v>703</v>
      </c>
      <c r="G331" s="213" t="s">
        <v>149</v>
      </c>
      <c r="H331" s="214">
        <v>7</v>
      </c>
      <c r="I331" s="215"/>
      <c r="J331" s="216">
        <f>ROUND(I331*H331,2)</f>
        <v>0</v>
      </c>
      <c r="K331" s="212" t="s">
        <v>150</v>
      </c>
      <c r="L331" s="43"/>
      <c r="M331" s="217" t="s">
        <v>19</v>
      </c>
      <c r="N331" s="218" t="s">
        <v>42</v>
      </c>
      <c r="O331" s="83"/>
      <c r="P331" s="219">
        <f>O331*H331</f>
        <v>0</v>
      </c>
      <c r="Q331" s="219">
        <v>0</v>
      </c>
      <c r="R331" s="219">
        <f>Q331*H331</f>
        <v>0</v>
      </c>
      <c r="S331" s="219">
        <v>0</v>
      </c>
      <c r="T331" s="220">
        <f>S331*H331</f>
        <v>0</v>
      </c>
      <c r="U331" s="37"/>
      <c r="V331" s="37"/>
      <c r="W331" s="37"/>
      <c r="X331" s="37"/>
      <c r="Y331" s="37"/>
      <c r="Z331" s="37"/>
      <c r="AA331" s="37"/>
      <c r="AB331" s="37"/>
      <c r="AC331" s="37"/>
      <c r="AD331" s="37"/>
      <c r="AE331" s="37"/>
      <c r="AR331" s="221" t="s">
        <v>437</v>
      </c>
      <c r="AT331" s="221" t="s">
        <v>146</v>
      </c>
      <c r="AU331" s="221" t="s">
        <v>78</v>
      </c>
      <c r="AY331" s="16" t="s">
        <v>143</v>
      </c>
      <c r="BE331" s="222">
        <f>IF(N331="základní",J331,0)</f>
        <v>0</v>
      </c>
      <c r="BF331" s="222">
        <f>IF(N331="snížená",J331,0)</f>
        <v>0</v>
      </c>
      <c r="BG331" s="222">
        <f>IF(N331="zákl. přenesená",J331,0)</f>
        <v>0</v>
      </c>
      <c r="BH331" s="222">
        <f>IF(N331="sníž. přenesená",J331,0)</f>
        <v>0</v>
      </c>
      <c r="BI331" s="222">
        <f>IF(N331="nulová",J331,0)</f>
        <v>0</v>
      </c>
      <c r="BJ331" s="16" t="s">
        <v>76</v>
      </c>
      <c r="BK331" s="222">
        <f>ROUND(I331*H331,2)</f>
        <v>0</v>
      </c>
      <c r="BL331" s="16" t="s">
        <v>437</v>
      </c>
      <c r="BM331" s="221" t="s">
        <v>704</v>
      </c>
    </row>
    <row r="332" s="2" customFormat="1" ht="16.5" customHeight="1">
      <c r="A332" s="37"/>
      <c r="B332" s="38"/>
      <c r="C332" s="210" t="s">
        <v>253</v>
      </c>
      <c r="D332" s="210" t="s">
        <v>146</v>
      </c>
      <c r="E332" s="211" t="s">
        <v>705</v>
      </c>
      <c r="F332" s="212" t="s">
        <v>706</v>
      </c>
      <c r="G332" s="213" t="s">
        <v>707</v>
      </c>
      <c r="H332" s="214">
        <v>50</v>
      </c>
      <c r="I332" s="215"/>
      <c r="J332" s="216">
        <f>ROUND(I332*H332,2)</f>
        <v>0</v>
      </c>
      <c r="K332" s="212" t="s">
        <v>150</v>
      </c>
      <c r="L332" s="43"/>
      <c r="M332" s="217" t="s">
        <v>19</v>
      </c>
      <c r="N332" s="218" t="s">
        <v>42</v>
      </c>
      <c r="O332" s="83"/>
      <c r="P332" s="219">
        <f>O332*H332</f>
        <v>0</v>
      </c>
      <c r="Q332" s="219">
        <v>0</v>
      </c>
      <c r="R332" s="219">
        <f>Q332*H332</f>
        <v>0</v>
      </c>
      <c r="S332" s="219">
        <v>0.001</v>
      </c>
      <c r="T332" s="220">
        <f>S332*H332</f>
        <v>0.050000000000000003</v>
      </c>
      <c r="U332" s="37"/>
      <c r="V332" s="37"/>
      <c r="W332" s="37"/>
      <c r="X332" s="37"/>
      <c r="Y332" s="37"/>
      <c r="Z332" s="37"/>
      <c r="AA332" s="37"/>
      <c r="AB332" s="37"/>
      <c r="AC332" s="37"/>
      <c r="AD332" s="37"/>
      <c r="AE332" s="37"/>
      <c r="AR332" s="221" t="s">
        <v>437</v>
      </c>
      <c r="AT332" s="221" t="s">
        <v>146</v>
      </c>
      <c r="AU332" s="221" t="s">
        <v>78</v>
      </c>
      <c r="AY332" s="16" t="s">
        <v>143</v>
      </c>
      <c r="BE332" s="222">
        <f>IF(N332="základní",J332,0)</f>
        <v>0</v>
      </c>
      <c r="BF332" s="222">
        <f>IF(N332="snížená",J332,0)</f>
        <v>0</v>
      </c>
      <c r="BG332" s="222">
        <f>IF(N332="zákl. přenesená",J332,0)</f>
        <v>0</v>
      </c>
      <c r="BH332" s="222">
        <f>IF(N332="sníž. přenesená",J332,0)</f>
        <v>0</v>
      </c>
      <c r="BI332" s="222">
        <f>IF(N332="nulová",J332,0)</f>
        <v>0</v>
      </c>
      <c r="BJ332" s="16" t="s">
        <v>76</v>
      </c>
      <c r="BK332" s="222">
        <f>ROUND(I332*H332,2)</f>
        <v>0</v>
      </c>
      <c r="BL332" s="16" t="s">
        <v>437</v>
      </c>
      <c r="BM332" s="221" t="s">
        <v>708</v>
      </c>
    </row>
    <row r="333" s="2" customFormat="1">
      <c r="A333" s="37"/>
      <c r="B333" s="38"/>
      <c r="C333" s="39"/>
      <c r="D333" s="223" t="s">
        <v>153</v>
      </c>
      <c r="E333" s="39"/>
      <c r="F333" s="224" t="s">
        <v>709</v>
      </c>
      <c r="G333" s="39"/>
      <c r="H333" s="39"/>
      <c r="I333" s="129"/>
      <c r="J333" s="39"/>
      <c r="K333" s="39"/>
      <c r="L333" s="43"/>
      <c r="M333" s="225"/>
      <c r="N333" s="226"/>
      <c r="O333" s="83"/>
      <c r="P333" s="83"/>
      <c r="Q333" s="83"/>
      <c r="R333" s="83"/>
      <c r="S333" s="83"/>
      <c r="T333" s="84"/>
      <c r="U333" s="37"/>
      <c r="V333" s="37"/>
      <c r="W333" s="37"/>
      <c r="X333" s="37"/>
      <c r="Y333" s="37"/>
      <c r="Z333" s="37"/>
      <c r="AA333" s="37"/>
      <c r="AB333" s="37"/>
      <c r="AC333" s="37"/>
      <c r="AD333" s="37"/>
      <c r="AE333" s="37"/>
      <c r="AT333" s="16" t="s">
        <v>153</v>
      </c>
      <c r="AU333" s="16" t="s">
        <v>78</v>
      </c>
    </row>
    <row r="334" s="2" customFormat="1" ht="16.5" customHeight="1">
      <c r="A334" s="37"/>
      <c r="B334" s="38"/>
      <c r="C334" s="210" t="s">
        <v>710</v>
      </c>
      <c r="D334" s="210" t="s">
        <v>146</v>
      </c>
      <c r="E334" s="211" t="s">
        <v>711</v>
      </c>
      <c r="F334" s="212" t="s">
        <v>712</v>
      </c>
      <c r="G334" s="213" t="s">
        <v>19</v>
      </c>
      <c r="H334" s="214">
        <v>686.10000000000002</v>
      </c>
      <c r="I334" s="215"/>
      <c r="J334" s="216">
        <f>ROUND(I334*H334,2)</f>
        <v>0</v>
      </c>
      <c r="K334" s="212" t="s">
        <v>19</v>
      </c>
      <c r="L334" s="43"/>
      <c r="M334" s="217" t="s">
        <v>19</v>
      </c>
      <c r="N334" s="218" t="s">
        <v>42</v>
      </c>
      <c r="O334" s="83"/>
      <c r="P334" s="219">
        <f>O334*H334</f>
        <v>0</v>
      </c>
      <c r="Q334" s="219">
        <v>0</v>
      </c>
      <c r="R334" s="219">
        <f>Q334*H334</f>
        <v>0</v>
      </c>
      <c r="S334" s="219">
        <v>0</v>
      </c>
      <c r="T334" s="220">
        <f>S334*H334</f>
        <v>0</v>
      </c>
      <c r="U334" s="37"/>
      <c r="V334" s="37"/>
      <c r="W334" s="37"/>
      <c r="X334" s="37"/>
      <c r="Y334" s="37"/>
      <c r="Z334" s="37"/>
      <c r="AA334" s="37"/>
      <c r="AB334" s="37"/>
      <c r="AC334" s="37"/>
      <c r="AD334" s="37"/>
      <c r="AE334" s="37"/>
      <c r="AR334" s="221" t="s">
        <v>437</v>
      </c>
      <c r="AT334" s="221" t="s">
        <v>146</v>
      </c>
      <c r="AU334" s="221" t="s">
        <v>78</v>
      </c>
      <c r="AY334" s="16" t="s">
        <v>143</v>
      </c>
      <c r="BE334" s="222">
        <f>IF(N334="základní",J334,0)</f>
        <v>0</v>
      </c>
      <c r="BF334" s="222">
        <f>IF(N334="snížená",J334,0)</f>
        <v>0</v>
      </c>
      <c r="BG334" s="222">
        <f>IF(N334="zákl. přenesená",J334,0)</f>
        <v>0</v>
      </c>
      <c r="BH334" s="222">
        <f>IF(N334="sníž. přenesená",J334,0)</f>
        <v>0</v>
      </c>
      <c r="BI334" s="222">
        <f>IF(N334="nulová",J334,0)</f>
        <v>0</v>
      </c>
      <c r="BJ334" s="16" t="s">
        <v>76</v>
      </c>
      <c r="BK334" s="222">
        <f>ROUND(I334*H334,2)</f>
        <v>0</v>
      </c>
      <c r="BL334" s="16" t="s">
        <v>437</v>
      </c>
      <c r="BM334" s="221" t="s">
        <v>713</v>
      </c>
    </row>
    <row r="335" s="12" customFormat="1" ht="22.8" customHeight="1">
      <c r="A335" s="12"/>
      <c r="B335" s="194"/>
      <c r="C335" s="195"/>
      <c r="D335" s="196" t="s">
        <v>70</v>
      </c>
      <c r="E335" s="208" t="s">
        <v>714</v>
      </c>
      <c r="F335" s="208" t="s">
        <v>715</v>
      </c>
      <c r="G335" s="195"/>
      <c r="H335" s="195"/>
      <c r="I335" s="198"/>
      <c r="J335" s="209">
        <f>BK335</f>
        <v>0</v>
      </c>
      <c r="K335" s="195"/>
      <c r="L335" s="200"/>
      <c r="M335" s="201"/>
      <c r="N335" s="202"/>
      <c r="O335" s="202"/>
      <c r="P335" s="203">
        <f>SUM(P336:P341)</f>
        <v>0</v>
      </c>
      <c r="Q335" s="202"/>
      <c r="R335" s="203">
        <f>SUM(R336:R341)</f>
        <v>0.55699974000000008</v>
      </c>
      <c r="S335" s="202"/>
      <c r="T335" s="204">
        <f>SUM(T336:T341)</f>
        <v>0</v>
      </c>
      <c r="U335" s="12"/>
      <c r="V335" s="12"/>
      <c r="W335" s="12"/>
      <c r="X335" s="12"/>
      <c r="Y335" s="12"/>
      <c r="Z335" s="12"/>
      <c r="AA335" s="12"/>
      <c r="AB335" s="12"/>
      <c r="AC335" s="12"/>
      <c r="AD335" s="12"/>
      <c r="AE335" s="12"/>
      <c r="AR335" s="205" t="s">
        <v>78</v>
      </c>
      <c r="AT335" s="206" t="s">
        <v>70</v>
      </c>
      <c r="AU335" s="206" t="s">
        <v>76</v>
      </c>
      <c r="AY335" s="205" t="s">
        <v>143</v>
      </c>
      <c r="BK335" s="207">
        <f>SUM(BK336:BK341)</f>
        <v>0</v>
      </c>
    </row>
    <row r="336" s="2" customFormat="1" ht="16.5" customHeight="1">
      <c r="A336" s="37"/>
      <c r="B336" s="38"/>
      <c r="C336" s="210" t="s">
        <v>716</v>
      </c>
      <c r="D336" s="210" t="s">
        <v>146</v>
      </c>
      <c r="E336" s="211" t="s">
        <v>717</v>
      </c>
      <c r="F336" s="212" t="s">
        <v>718</v>
      </c>
      <c r="G336" s="213" t="s">
        <v>181</v>
      </c>
      <c r="H336" s="214">
        <v>192.45599999999999</v>
      </c>
      <c r="I336" s="215"/>
      <c r="J336" s="216">
        <f>ROUND(I336*H336,2)</f>
        <v>0</v>
      </c>
      <c r="K336" s="212" t="s">
        <v>150</v>
      </c>
      <c r="L336" s="43"/>
      <c r="M336" s="217" t="s">
        <v>19</v>
      </c>
      <c r="N336" s="218" t="s">
        <v>42</v>
      </c>
      <c r="O336" s="83"/>
      <c r="P336" s="219">
        <f>O336*H336</f>
        <v>0</v>
      </c>
      <c r="Q336" s="219">
        <v>0.00029999999999999997</v>
      </c>
      <c r="R336" s="219">
        <f>Q336*H336</f>
        <v>0.057736799999999991</v>
      </c>
      <c r="S336" s="219">
        <v>0</v>
      </c>
      <c r="T336" s="220">
        <f>S336*H336</f>
        <v>0</v>
      </c>
      <c r="U336" s="37"/>
      <c r="V336" s="37"/>
      <c r="W336" s="37"/>
      <c r="X336" s="37"/>
      <c r="Y336" s="37"/>
      <c r="Z336" s="37"/>
      <c r="AA336" s="37"/>
      <c r="AB336" s="37"/>
      <c r="AC336" s="37"/>
      <c r="AD336" s="37"/>
      <c r="AE336" s="37"/>
      <c r="AR336" s="221" t="s">
        <v>437</v>
      </c>
      <c r="AT336" s="221" t="s">
        <v>146</v>
      </c>
      <c r="AU336" s="221" t="s">
        <v>78</v>
      </c>
      <c r="AY336" s="16" t="s">
        <v>143</v>
      </c>
      <c r="BE336" s="222">
        <f>IF(N336="základní",J336,0)</f>
        <v>0</v>
      </c>
      <c r="BF336" s="222">
        <f>IF(N336="snížená",J336,0)</f>
        <v>0</v>
      </c>
      <c r="BG336" s="222">
        <f>IF(N336="zákl. přenesená",J336,0)</f>
        <v>0</v>
      </c>
      <c r="BH336" s="222">
        <f>IF(N336="sníž. přenesená",J336,0)</f>
        <v>0</v>
      </c>
      <c r="BI336" s="222">
        <f>IF(N336="nulová",J336,0)</f>
        <v>0</v>
      </c>
      <c r="BJ336" s="16" t="s">
        <v>76</v>
      </c>
      <c r="BK336" s="222">
        <f>ROUND(I336*H336,2)</f>
        <v>0</v>
      </c>
      <c r="BL336" s="16" t="s">
        <v>437</v>
      </c>
      <c r="BM336" s="221" t="s">
        <v>719</v>
      </c>
    </row>
    <row r="337" s="2" customFormat="1">
      <c r="A337" s="37"/>
      <c r="B337" s="38"/>
      <c r="C337" s="39"/>
      <c r="D337" s="223" t="s">
        <v>170</v>
      </c>
      <c r="E337" s="39"/>
      <c r="F337" s="224" t="s">
        <v>720</v>
      </c>
      <c r="G337" s="39"/>
      <c r="H337" s="39"/>
      <c r="I337" s="129"/>
      <c r="J337" s="39"/>
      <c r="K337" s="39"/>
      <c r="L337" s="43"/>
      <c r="M337" s="225"/>
      <c r="N337" s="226"/>
      <c r="O337" s="83"/>
      <c r="P337" s="83"/>
      <c r="Q337" s="83"/>
      <c r="R337" s="83"/>
      <c r="S337" s="83"/>
      <c r="T337" s="84"/>
      <c r="U337" s="37"/>
      <c r="V337" s="37"/>
      <c r="W337" s="37"/>
      <c r="X337" s="37"/>
      <c r="Y337" s="37"/>
      <c r="Z337" s="37"/>
      <c r="AA337" s="37"/>
      <c r="AB337" s="37"/>
      <c r="AC337" s="37"/>
      <c r="AD337" s="37"/>
      <c r="AE337" s="37"/>
      <c r="AT337" s="16" t="s">
        <v>170</v>
      </c>
      <c r="AU337" s="16" t="s">
        <v>78</v>
      </c>
    </row>
    <row r="338" s="13" customFormat="1">
      <c r="A338" s="13"/>
      <c r="B338" s="237"/>
      <c r="C338" s="238"/>
      <c r="D338" s="223" t="s">
        <v>335</v>
      </c>
      <c r="E338" s="238"/>
      <c r="F338" s="239" t="s">
        <v>721</v>
      </c>
      <c r="G338" s="238"/>
      <c r="H338" s="240">
        <v>192.45599999999999</v>
      </c>
      <c r="I338" s="241"/>
      <c r="J338" s="238"/>
      <c r="K338" s="238"/>
      <c r="L338" s="242"/>
      <c r="M338" s="243"/>
      <c r="N338" s="244"/>
      <c r="O338" s="244"/>
      <c r="P338" s="244"/>
      <c r="Q338" s="244"/>
      <c r="R338" s="244"/>
      <c r="S338" s="244"/>
      <c r="T338" s="245"/>
      <c r="U338" s="13"/>
      <c r="V338" s="13"/>
      <c r="W338" s="13"/>
      <c r="X338" s="13"/>
      <c r="Y338" s="13"/>
      <c r="Z338" s="13"/>
      <c r="AA338" s="13"/>
      <c r="AB338" s="13"/>
      <c r="AC338" s="13"/>
      <c r="AD338" s="13"/>
      <c r="AE338" s="13"/>
      <c r="AT338" s="246" t="s">
        <v>335</v>
      </c>
      <c r="AU338" s="246" t="s">
        <v>78</v>
      </c>
      <c r="AV338" s="13" t="s">
        <v>78</v>
      </c>
      <c r="AW338" s="13" t="s">
        <v>4</v>
      </c>
      <c r="AX338" s="13" t="s">
        <v>76</v>
      </c>
      <c r="AY338" s="246" t="s">
        <v>143</v>
      </c>
    </row>
    <row r="339" s="2" customFormat="1" ht="16.5" customHeight="1">
      <c r="A339" s="37"/>
      <c r="B339" s="38"/>
      <c r="C339" s="227" t="s">
        <v>722</v>
      </c>
      <c r="D339" s="227" t="s">
        <v>250</v>
      </c>
      <c r="E339" s="228" t="s">
        <v>723</v>
      </c>
      <c r="F339" s="229" t="s">
        <v>724</v>
      </c>
      <c r="G339" s="230" t="s">
        <v>181</v>
      </c>
      <c r="H339" s="231">
        <v>176.41800000000001</v>
      </c>
      <c r="I339" s="232"/>
      <c r="J339" s="233">
        <f>ROUND(I339*H339,2)</f>
        <v>0</v>
      </c>
      <c r="K339" s="229" t="s">
        <v>150</v>
      </c>
      <c r="L339" s="234"/>
      <c r="M339" s="235" t="s">
        <v>19</v>
      </c>
      <c r="N339" s="236" t="s">
        <v>42</v>
      </c>
      <c r="O339" s="83"/>
      <c r="P339" s="219">
        <f>O339*H339</f>
        <v>0</v>
      </c>
      <c r="Q339" s="219">
        <v>0.0028300000000000001</v>
      </c>
      <c r="R339" s="219">
        <f>Q339*H339</f>
        <v>0.49926294000000004</v>
      </c>
      <c r="S339" s="219">
        <v>0</v>
      </c>
      <c r="T339" s="220">
        <f>S339*H339</f>
        <v>0</v>
      </c>
      <c r="U339" s="37"/>
      <c r="V339" s="37"/>
      <c r="W339" s="37"/>
      <c r="X339" s="37"/>
      <c r="Y339" s="37"/>
      <c r="Z339" s="37"/>
      <c r="AA339" s="37"/>
      <c r="AB339" s="37"/>
      <c r="AC339" s="37"/>
      <c r="AD339" s="37"/>
      <c r="AE339" s="37"/>
      <c r="AR339" s="221" t="s">
        <v>249</v>
      </c>
      <c r="AT339" s="221" t="s">
        <v>250</v>
      </c>
      <c r="AU339" s="221" t="s">
        <v>78</v>
      </c>
      <c r="AY339" s="16" t="s">
        <v>143</v>
      </c>
      <c r="BE339" s="222">
        <f>IF(N339="základní",J339,0)</f>
        <v>0</v>
      </c>
      <c r="BF339" s="222">
        <f>IF(N339="snížená",J339,0)</f>
        <v>0</v>
      </c>
      <c r="BG339" s="222">
        <f>IF(N339="zákl. přenesená",J339,0)</f>
        <v>0</v>
      </c>
      <c r="BH339" s="222">
        <f>IF(N339="sníž. přenesená",J339,0)</f>
        <v>0</v>
      </c>
      <c r="BI339" s="222">
        <f>IF(N339="nulová",J339,0)</f>
        <v>0</v>
      </c>
      <c r="BJ339" s="16" t="s">
        <v>76</v>
      </c>
      <c r="BK339" s="222">
        <f>ROUND(I339*H339,2)</f>
        <v>0</v>
      </c>
      <c r="BL339" s="16" t="s">
        <v>437</v>
      </c>
      <c r="BM339" s="221" t="s">
        <v>725</v>
      </c>
    </row>
    <row r="340" s="2" customFormat="1">
      <c r="A340" s="37"/>
      <c r="B340" s="38"/>
      <c r="C340" s="39"/>
      <c r="D340" s="223" t="s">
        <v>170</v>
      </c>
      <c r="E340" s="39"/>
      <c r="F340" s="224" t="s">
        <v>720</v>
      </c>
      <c r="G340" s="39"/>
      <c r="H340" s="39"/>
      <c r="I340" s="129"/>
      <c r="J340" s="39"/>
      <c r="K340" s="39"/>
      <c r="L340" s="43"/>
      <c r="M340" s="225"/>
      <c r="N340" s="226"/>
      <c r="O340" s="83"/>
      <c r="P340" s="83"/>
      <c r="Q340" s="83"/>
      <c r="R340" s="83"/>
      <c r="S340" s="83"/>
      <c r="T340" s="84"/>
      <c r="U340" s="37"/>
      <c r="V340" s="37"/>
      <c r="W340" s="37"/>
      <c r="X340" s="37"/>
      <c r="Y340" s="37"/>
      <c r="Z340" s="37"/>
      <c r="AA340" s="37"/>
      <c r="AB340" s="37"/>
      <c r="AC340" s="37"/>
      <c r="AD340" s="37"/>
      <c r="AE340" s="37"/>
      <c r="AT340" s="16" t="s">
        <v>170</v>
      </c>
      <c r="AU340" s="16" t="s">
        <v>78</v>
      </c>
    </row>
    <row r="341" s="13" customFormat="1">
      <c r="A341" s="13"/>
      <c r="B341" s="237"/>
      <c r="C341" s="238"/>
      <c r="D341" s="223" t="s">
        <v>335</v>
      </c>
      <c r="E341" s="238"/>
      <c r="F341" s="239" t="s">
        <v>726</v>
      </c>
      <c r="G341" s="238"/>
      <c r="H341" s="240">
        <v>176.41800000000001</v>
      </c>
      <c r="I341" s="241"/>
      <c r="J341" s="238"/>
      <c r="K341" s="238"/>
      <c r="L341" s="242"/>
      <c r="M341" s="243"/>
      <c r="N341" s="244"/>
      <c r="O341" s="244"/>
      <c r="P341" s="244"/>
      <c r="Q341" s="244"/>
      <c r="R341" s="244"/>
      <c r="S341" s="244"/>
      <c r="T341" s="245"/>
      <c r="U341" s="13"/>
      <c r="V341" s="13"/>
      <c r="W341" s="13"/>
      <c r="X341" s="13"/>
      <c r="Y341" s="13"/>
      <c r="Z341" s="13"/>
      <c r="AA341" s="13"/>
      <c r="AB341" s="13"/>
      <c r="AC341" s="13"/>
      <c r="AD341" s="13"/>
      <c r="AE341" s="13"/>
      <c r="AT341" s="246" t="s">
        <v>335</v>
      </c>
      <c r="AU341" s="246" t="s">
        <v>78</v>
      </c>
      <c r="AV341" s="13" t="s">
        <v>78</v>
      </c>
      <c r="AW341" s="13" t="s">
        <v>4</v>
      </c>
      <c r="AX341" s="13" t="s">
        <v>76</v>
      </c>
      <c r="AY341" s="246" t="s">
        <v>143</v>
      </c>
    </row>
    <row r="342" s="12" customFormat="1" ht="22.8" customHeight="1">
      <c r="A342" s="12"/>
      <c r="B342" s="194"/>
      <c r="C342" s="195"/>
      <c r="D342" s="196" t="s">
        <v>70</v>
      </c>
      <c r="E342" s="208" t="s">
        <v>727</v>
      </c>
      <c r="F342" s="208" t="s">
        <v>728</v>
      </c>
      <c r="G342" s="195"/>
      <c r="H342" s="195"/>
      <c r="I342" s="198"/>
      <c r="J342" s="209">
        <f>BK342</f>
        <v>0</v>
      </c>
      <c r="K342" s="195"/>
      <c r="L342" s="200"/>
      <c r="M342" s="201"/>
      <c r="N342" s="202"/>
      <c r="O342" s="202"/>
      <c r="P342" s="203">
        <f>SUM(P343:P354)</f>
        <v>0</v>
      </c>
      <c r="Q342" s="202"/>
      <c r="R342" s="203">
        <f>SUM(R343:R354)</f>
        <v>4.3287411999999996</v>
      </c>
      <c r="S342" s="202"/>
      <c r="T342" s="204">
        <f>SUM(T343:T354)</f>
        <v>0</v>
      </c>
      <c r="U342" s="12"/>
      <c r="V342" s="12"/>
      <c r="W342" s="12"/>
      <c r="X342" s="12"/>
      <c r="Y342" s="12"/>
      <c r="Z342" s="12"/>
      <c r="AA342" s="12"/>
      <c r="AB342" s="12"/>
      <c r="AC342" s="12"/>
      <c r="AD342" s="12"/>
      <c r="AE342" s="12"/>
      <c r="AR342" s="205" t="s">
        <v>78</v>
      </c>
      <c r="AT342" s="206" t="s">
        <v>70</v>
      </c>
      <c r="AU342" s="206" t="s">
        <v>76</v>
      </c>
      <c r="AY342" s="205" t="s">
        <v>143</v>
      </c>
      <c r="BK342" s="207">
        <f>SUM(BK343:BK354)</f>
        <v>0</v>
      </c>
    </row>
    <row r="343" s="2" customFormat="1" ht="16.5" customHeight="1">
      <c r="A343" s="37"/>
      <c r="B343" s="38"/>
      <c r="C343" s="210" t="s">
        <v>729</v>
      </c>
      <c r="D343" s="210" t="s">
        <v>146</v>
      </c>
      <c r="E343" s="211" t="s">
        <v>730</v>
      </c>
      <c r="F343" s="212" t="s">
        <v>731</v>
      </c>
      <c r="G343" s="213" t="s">
        <v>181</v>
      </c>
      <c r="H343" s="214">
        <v>2.52</v>
      </c>
      <c r="I343" s="215"/>
      <c r="J343" s="216">
        <f>ROUND(I343*H343,2)</f>
        <v>0</v>
      </c>
      <c r="K343" s="212" t="s">
        <v>150</v>
      </c>
      <c r="L343" s="43"/>
      <c r="M343" s="217" t="s">
        <v>19</v>
      </c>
      <c r="N343" s="218" t="s">
        <v>42</v>
      </c>
      <c r="O343" s="83"/>
      <c r="P343" s="219">
        <f>O343*H343</f>
        <v>0</v>
      </c>
      <c r="Q343" s="219">
        <v>0</v>
      </c>
      <c r="R343" s="219">
        <f>Q343*H343</f>
        <v>0</v>
      </c>
      <c r="S343" s="219">
        <v>0</v>
      </c>
      <c r="T343" s="220">
        <f>S343*H343</f>
        <v>0</v>
      </c>
      <c r="U343" s="37"/>
      <c r="V343" s="37"/>
      <c r="W343" s="37"/>
      <c r="X343" s="37"/>
      <c r="Y343" s="37"/>
      <c r="Z343" s="37"/>
      <c r="AA343" s="37"/>
      <c r="AB343" s="37"/>
      <c r="AC343" s="37"/>
      <c r="AD343" s="37"/>
      <c r="AE343" s="37"/>
      <c r="AR343" s="221" t="s">
        <v>437</v>
      </c>
      <c r="AT343" s="221" t="s">
        <v>146</v>
      </c>
      <c r="AU343" s="221" t="s">
        <v>78</v>
      </c>
      <c r="AY343" s="16" t="s">
        <v>143</v>
      </c>
      <c r="BE343" s="222">
        <f>IF(N343="základní",J343,0)</f>
        <v>0</v>
      </c>
      <c r="BF343" s="222">
        <f>IF(N343="snížená",J343,0)</f>
        <v>0</v>
      </c>
      <c r="BG343" s="222">
        <f>IF(N343="zákl. přenesená",J343,0)</f>
        <v>0</v>
      </c>
      <c r="BH343" s="222">
        <f>IF(N343="sníž. přenesená",J343,0)</f>
        <v>0</v>
      </c>
      <c r="BI343" s="222">
        <f>IF(N343="nulová",J343,0)</f>
        <v>0</v>
      </c>
      <c r="BJ343" s="16" t="s">
        <v>76</v>
      </c>
      <c r="BK343" s="222">
        <f>ROUND(I343*H343,2)</f>
        <v>0</v>
      </c>
      <c r="BL343" s="16" t="s">
        <v>437</v>
      </c>
      <c r="BM343" s="221" t="s">
        <v>732</v>
      </c>
    </row>
    <row r="344" s="2" customFormat="1">
      <c r="A344" s="37"/>
      <c r="B344" s="38"/>
      <c r="C344" s="39"/>
      <c r="D344" s="223" t="s">
        <v>153</v>
      </c>
      <c r="E344" s="39"/>
      <c r="F344" s="224" t="s">
        <v>733</v>
      </c>
      <c r="G344" s="39"/>
      <c r="H344" s="39"/>
      <c r="I344" s="129"/>
      <c r="J344" s="39"/>
      <c r="K344" s="39"/>
      <c r="L344" s="43"/>
      <c r="M344" s="225"/>
      <c r="N344" s="226"/>
      <c r="O344" s="83"/>
      <c r="P344" s="83"/>
      <c r="Q344" s="83"/>
      <c r="R344" s="83"/>
      <c r="S344" s="83"/>
      <c r="T344" s="84"/>
      <c r="U344" s="37"/>
      <c r="V344" s="37"/>
      <c r="W344" s="37"/>
      <c r="X344" s="37"/>
      <c r="Y344" s="37"/>
      <c r="Z344" s="37"/>
      <c r="AA344" s="37"/>
      <c r="AB344" s="37"/>
      <c r="AC344" s="37"/>
      <c r="AD344" s="37"/>
      <c r="AE344" s="37"/>
      <c r="AT344" s="16" t="s">
        <v>153</v>
      </c>
      <c r="AU344" s="16" t="s">
        <v>78</v>
      </c>
    </row>
    <row r="345" s="2" customFormat="1" ht="16.5" customHeight="1">
      <c r="A345" s="37"/>
      <c r="B345" s="38"/>
      <c r="C345" s="210" t="s">
        <v>734</v>
      </c>
      <c r="D345" s="210" t="s">
        <v>146</v>
      </c>
      <c r="E345" s="211" t="s">
        <v>735</v>
      </c>
      <c r="F345" s="212" t="s">
        <v>736</v>
      </c>
      <c r="G345" s="213" t="s">
        <v>181</v>
      </c>
      <c r="H345" s="214">
        <v>2.52</v>
      </c>
      <c r="I345" s="215"/>
      <c r="J345" s="216">
        <f>ROUND(I345*H345,2)</f>
        <v>0</v>
      </c>
      <c r="K345" s="212" t="s">
        <v>150</v>
      </c>
      <c r="L345" s="43"/>
      <c r="M345" s="217" t="s">
        <v>19</v>
      </c>
      <c r="N345" s="218" t="s">
        <v>42</v>
      </c>
      <c r="O345" s="83"/>
      <c r="P345" s="219">
        <f>O345*H345</f>
        <v>0</v>
      </c>
      <c r="Q345" s="219">
        <v>0.00029999999999999997</v>
      </c>
      <c r="R345" s="219">
        <f>Q345*H345</f>
        <v>0.00075599999999999994</v>
      </c>
      <c r="S345" s="219">
        <v>0</v>
      </c>
      <c r="T345" s="220">
        <f>S345*H345</f>
        <v>0</v>
      </c>
      <c r="U345" s="37"/>
      <c r="V345" s="37"/>
      <c r="W345" s="37"/>
      <c r="X345" s="37"/>
      <c r="Y345" s="37"/>
      <c r="Z345" s="37"/>
      <c r="AA345" s="37"/>
      <c r="AB345" s="37"/>
      <c r="AC345" s="37"/>
      <c r="AD345" s="37"/>
      <c r="AE345" s="37"/>
      <c r="AR345" s="221" t="s">
        <v>437</v>
      </c>
      <c r="AT345" s="221" t="s">
        <v>146</v>
      </c>
      <c r="AU345" s="221" t="s">
        <v>78</v>
      </c>
      <c r="AY345" s="16" t="s">
        <v>143</v>
      </c>
      <c r="BE345" s="222">
        <f>IF(N345="základní",J345,0)</f>
        <v>0</v>
      </c>
      <c r="BF345" s="222">
        <f>IF(N345="snížená",J345,0)</f>
        <v>0</v>
      </c>
      <c r="BG345" s="222">
        <f>IF(N345="zákl. přenesená",J345,0)</f>
        <v>0</v>
      </c>
      <c r="BH345" s="222">
        <f>IF(N345="sníž. přenesená",J345,0)</f>
        <v>0</v>
      </c>
      <c r="BI345" s="222">
        <f>IF(N345="nulová",J345,0)</f>
        <v>0</v>
      </c>
      <c r="BJ345" s="16" t="s">
        <v>76</v>
      </c>
      <c r="BK345" s="222">
        <f>ROUND(I345*H345,2)</f>
        <v>0</v>
      </c>
      <c r="BL345" s="16" t="s">
        <v>437</v>
      </c>
      <c r="BM345" s="221" t="s">
        <v>737</v>
      </c>
    </row>
    <row r="346" s="2" customFormat="1">
      <c r="A346" s="37"/>
      <c r="B346" s="38"/>
      <c r="C346" s="39"/>
      <c r="D346" s="223" t="s">
        <v>153</v>
      </c>
      <c r="E346" s="39"/>
      <c r="F346" s="224" t="s">
        <v>733</v>
      </c>
      <c r="G346" s="39"/>
      <c r="H346" s="39"/>
      <c r="I346" s="129"/>
      <c r="J346" s="39"/>
      <c r="K346" s="39"/>
      <c r="L346" s="43"/>
      <c r="M346" s="225"/>
      <c r="N346" s="226"/>
      <c r="O346" s="83"/>
      <c r="P346" s="83"/>
      <c r="Q346" s="83"/>
      <c r="R346" s="83"/>
      <c r="S346" s="83"/>
      <c r="T346" s="84"/>
      <c r="U346" s="37"/>
      <c r="V346" s="37"/>
      <c r="W346" s="37"/>
      <c r="X346" s="37"/>
      <c r="Y346" s="37"/>
      <c r="Z346" s="37"/>
      <c r="AA346" s="37"/>
      <c r="AB346" s="37"/>
      <c r="AC346" s="37"/>
      <c r="AD346" s="37"/>
      <c r="AE346" s="37"/>
      <c r="AT346" s="16" t="s">
        <v>153</v>
      </c>
      <c r="AU346" s="16" t="s">
        <v>78</v>
      </c>
    </row>
    <row r="347" s="2" customFormat="1" ht="21.75" customHeight="1">
      <c r="A347" s="37"/>
      <c r="B347" s="38"/>
      <c r="C347" s="210" t="s">
        <v>738</v>
      </c>
      <c r="D347" s="210" t="s">
        <v>146</v>
      </c>
      <c r="E347" s="211" t="s">
        <v>739</v>
      </c>
      <c r="F347" s="212" t="s">
        <v>740</v>
      </c>
      <c r="G347" s="213" t="s">
        <v>181</v>
      </c>
      <c r="H347" s="214">
        <v>2.7719999999999998</v>
      </c>
      <c r="I347" s="215"/>
      <c r="J347" s="216">
        <f>ROUND(I347*H347,2)</f>
        <v>0</v>
      </c>
      <c r="K347" s="212" t="s">
        <v>150</v>
      </c>
      <c r="L347" s="43"/>
      <c r="M347" s="217" t="s">
        <v>19</v>
      </c>
      <c r="N347" s="218" t="s">
        <v>42</v>
      </c>
      <c r="O347" s="83"/>
      <c r="P347" s="219">
        <f>O347*H347</f>
        <v>0</v>
      </c>
      <c r="Q347" s="219">
        <v>0.0073000000000000001</v>
      </c>
      <c r="R347" s="219">
        <f>Q347*H347</f>
        <v>0.020235599999999999</v>
      </c>
      <c r="S347" s="219">
        <v>0</v>
      </c>
      <c r="T347" s="220">
        <f>S347*H347</f>
        <v>0</v>
      </c>
      <c r="U347" s="37"/>
      <c r="V347" s="37"/>
      <c r="W347" s="37"/>
      <c r="X347" s="37"/>
      <c r="Y347" s="37"/>
      <c r="Z347" s="37"/>
      <c r="AA347" s="37"/>
      <c r="AB347" s="37"/>
      <c r="AC347" s="37"/>
      <c r="AD347" s="37"/>
      <c r="AE347" s="37"/>
      <c r="AR347" s="221" t="s">
        <v>437</v>
      </c>
      <c r="AT347" s="221" t="s">
        <v>146</v>
      </c>
      <c r="AU347" s="221" t="s">
        <v>78</v>
      </c>
      <c r="AY347" s="16" t="s">
        <v>143</v>
      </c>
      <c r="BE347" s="222">
        <f>IF(N347="základní",J347,0)</f>
        <v>0</v>
      </c>
      <c r="BF347" s="222">
        <f>IF(N347="snížená",J347,0)</f>
        <v>0</v>
      </c>
      <c r="BG347" s="222">
        <f>IF(N347="zákl. přenesená",J347,0)</f>
        <v>0</v>
      </c>
      <c r="BH347" s="222">
        <f>IF(N347="sníž. přenesená",J347,0)</f>
        <v>0</v>
      </c>
      <c r="BI347" s="222">
        <f>IF(N347="nulová",J347,0)</f>
        <v>0</v>
      </c>
      <c r="BJ347" s="16" t="s">
        <v>76</v>
      </c>
      <c r="BK347" s="222">
        <f>ROUND(I347*H347,2)</f>
        <v>0</v>
      </c>
      <c r="BL347" s="16" t="s">
        <v>437</v>
      </c>
      <c r="BM347" s="221" t="s">
        <v>741</v>
      </c>
    </row>
    <row r="348" s="2" customFormat="1">
      <c r="A348" s="37"/>
      <c r="B348" s="38"/>
      <c r="C348" s="39"/>
      <c r="D348" s="223" t="s">
        <v>153</v>
      </c>
      <c r="E348" s="39"/>
      <c r="F348" s="224" t="s">
        <v>742</v>
      </c>
      <c r="G348" s="39"/>
      <c r="H348" s="39"/>
      <c r="I348" s="129"/>
      <c r="J348" s="39"/>
      <c r="K348" s="39"/>
      <c r="L348" s="43"/>
      <c r="M348" s="225"/>
      <c r="N348" s="226"/>
      <c r="O348" s="83"/>
      <c r="P348" s="83"/>
      <c r="Q348" s="83"/>
      <c r="R348" s="83"/>
      <c r="S348" s="83"/>
      <c r="T348" s="84"/>
      <c r="U348" s="37"/>
      <c r="V348" s="37"/>
      <c r="W348" s="37"/>
      <c r="X348" s="37"/>
      <c r="Y348" s="37"/>
      <c r="Z348" s="37"/>
      <c r="AA348" s="37"/>
      <c r="AB348" s="37"/>
      <c r="AC348" s="37"/>
      <c r="AD348" s="37"/>
      <c r="AE348" s="37"/>
      <c r="AT348" s="16" t="s">
        <v>153</v>
      </c>
      <c r="AU348" s="16" t="s">
        <v>78</v>
      </c>
    </row>
    <row r="349" s="13" customFormat="1">
      <c r="A349" s="13"/>
      <c r="B349" s="237"/>
      <c r="C349" s="238"/>
      <c r="D349" s="223" t="s">
        <v>335</v>
      </c>
      <c r="E349" s="238"/>
      <c r="F349" s="239" t="s">
        <v>743</v>
      </c>
      <c r="G349" s="238"/>
      <c r="H349" s="240">
        <v>2.7719999999999998</v>
      </c>
      <c r="I349" s="241"/>
      <c r="J349" s="238"/>
      <c r="K349" s="238"/>
      <c r="L349" s="242"/>
      <c r="M349" s="243"/>
      <c r="N349" s="244"/>
      <c r="O349" s="244"/>
      <c r="P349" s="244"/>
      <c r="Q349" s="244"/>
      <c r="R349" s="244"/>
      <c r="S349" s="244"/>
      <c r="T349" s="245"/>
      <c r="U349" s="13"/>
      <c r="V349" s="13"/>
      <c r="W349" s="13"/>
      <c r="X349" s="13"/>
      <c r="Y349" s="13"/>
      <c r="Z349" s="13"/>
      <c r="AA349" s="13"/>
      <c r="AB349" s="13"/>
      <c r="AC349" s="13"/>
      <c r="AD349" s="13"/>
      <c r="AE349" s="13"/>
      <c r="AT349" s="246" t="s">
        <v>335</v>
      </c>
      <c r="AU349" s="246" t="s">
        <v>78</v>
      </c>
      <c r="AV349" s="13" t="s">
        <v>78</v>
      </c>
      <c r="AW349" s="13" t="s">
        <v>4</v>
      </c>
      <c r="AX349" s="13" t="s">
        <v>76</v>
      </c>
      <c r="AY349" s="246" t="s">
        <v>143</v>
      </c>
    </row>
    <row r="350" s="2" customFormat="1" ht="16.5" customHeight="1">
      <c r="A350" s="37"/>
      <c r="B350" s="38"/>
      <c r="C350" s="227" t="s">
        <v>744</v>
      </c>
      <c r="D350" s="227" t="s">
        <v>250</v>
      </c>
      <c r="E350" s="228" t="s">
        <v>745</v>
      </c>
      <c r="F350" s="229" t="s">
        <v>746</v>
      </c>
      <c r="G350" s="230" t="s">
        <v>162</v>
      </c>
      <c r="H350" s="231">
        <v>1.76</v>
      </c>
      <c r="I350" s="232"/>
      <c r="J350" s="233">
        <f>ROUND(I350*H350,2)</f>
        <v>0</v>
      </c>
      <c r="K350" s="229" t="s">
        <v>150</v>
      </c>
      <c r="L350" s="234"/>
      <c r="M350" s="235" t="s">
        <v>19</v>
      </c>
      <c r="N350" s="236" t="s">
        <v>42</v>
      </c>
      <c r="O350" s="83"/>
      <c r="P350" s="219">
        <f>O350*H350</f>
        <v>0</v>
      </c>
      <c r="Q350" s="219">
        <v>2.4289999999999998</v>
      </c>
      <c r="R350" s="219">
        <f>Q350*H350</f>
        <v>4.2750399999999997</v>
      </c>
      <c r="S350" s="219">
        <v>0</v>
      </c>
      <c r="T350" s="220">
        <f>S350*H350</f>
        <v>0</v>
      </c>
      <c r="U350" s="37"/>
      <c r="V350" s="37"/>
      <c r="W350" s="37"/>
      <c r="X350" s="37"/>
      <c r="Y350" s="37"/>
      <c r="Z350" s="37"/>
      <c r="AA350" s="37"/>
      <c r="AB350" s="37"/>
      <c r="AC350" s="37"/>
      <c r="AD350" s="37"/>
      <c r="AE350" s="37"/>
      <c r="AR350" s="221" t="s">
        <v>249</v>
      </c>
      <c r="AT350" s="221" t="s">
        <v>250</v>
      </c>
      <c r="AU350" s="221" t="s">
        <v>78</v>
      </c>
      <c r="AY350" s="16" t="s">
        <v>143</v>
      </c>
      <c r="BE350" s="222">
        <f>IF(N350="základní",J350,0)</f>
        <v>0</v>
      </c>
      <c r="BF350" s="222">
        <f>IF(N350="snížená",J350,0)</f>
        <v>0</v>
      </c>
      <c r="BG350" s="222">
        <f>IF(N350="zákl. přenesená",J350,0)</f>
        <v>0</v>
      </c>
      <c r="BH350" s="222">
        <f>IF(N350="sníž. přenesená",J350,0)</f>
        <v>0</v>
      </c>
      <c r="BI350" s="222">
        <f>IF(N350="nulová",J350,0)</f>
        <v>0</v>
      </c>
      <c r="BJ350" s="16" t="s">
        <v>76</v>
      </c>
      <c r="BK350" s="222">
        <f>ROUND(I350*H350,2)</f>
        <v>0</v>
      </c>
      <c r="BL350" s="16" t="s">
        <v>437</v>
      </c>
      <c r="BM350" s="221" t="s">
        <v>747</v>
      </c>
    </row>
    <row r="351" s="2" customFormat="1">
      <c r="A351" s="37"/>
      <c r="B351" s="38"/>
      <c r="C351" s="39"/>
      <c r="D351" s="223" t="s">
        <v>170</v>
      </c>
      <c r="E351" s="39"/>
      <c r="F351" s="224" t="s">
        <v>225</v>
      </c>
      <c r="G351" s="39"/>
      <c r="H351" s="39"/>
      <c r="I351" s="129"/>
      <c r="J351" s="39"/>
      <c r="K351" s="39"/>
      <c r="L351" s="43"/>
      <c r="M351" s="225"/>
      <c r="N351" s="226"/>
      <c r="O351" s="83"/>
      <c r="P351" s="83"/>
      <c r="Q351" s="83"/>
      <c r="R351" s="83"/>
      <c r="S351" s="83"/>
      <c r="T351" s="84"/>
      <c r="U351" s="37"/>
      <c r="V351" s="37"/>
      <c r="W351" s="37"/>
      <c r="X351" s="37"/>
      <c r="Y351" s="37"/>
      <c r="Z351" s="37"/>
      <c r="AA351" s="37"/>
      <c r="AB351" s="37"/>
      <c r="AC351" s="37"/>
      <c r="AD351" s="37"/>
      <c r="AE351" s="37"/>
      <c r="AT351" s="16" t="s">
        <v>170</v>
      </c>
      <c r="AU351" s="16" t="s">
        <v>78</v>
      </c>
    </row>
    <row r="352" s="13" customFormat="1">
      <c r="A352" s="13"/>
      <c r="B352" s="237"/>
      <c r="C352" s="238"/>
      <c r="D352" s="223" t="s">
        <v>335</v>
      </c>
      <c r="E352" s="238"/>
      <c r="F352" s="239" t="s">
        <v>748</v>
      </c>
      <c r="G352" s="238"/>
      <c r="H352" s="240">
        <v>1.76</v>
      </c>
      <c r="I352" s="241"/>
      <c r="J352" s="238"/>
      <c r="K352" s="238"/>
      <c r="L352" s="242"/>
      <c r="M352" s="243"/>
      <c r="N352" s="244"/>
      <c r="O352" s="244"/>
      <c r="P352" s="244"/>
      <c r="Q352" s="244"/>
      <c r="R352" s="244"/>
      <c r="S352" s="244"/>
      <c r="T352" s="245"/>
      <c r="U352" s="13"/>
      <c r="V352" s="13"/>
      <c r="W352" s="13"/>
      <c r="X352" s="13"/>
      <c r="Y352" s="13"/>
      <c r="Z352" s="13"/>
      <c r="AA352" s="13"/>
      <c r="AB352" s="13"/>
      <c r="AC352" s="13"/>
      <c r="AD352" s="13"/>
      <c r="AE352" s="13"/>
      <c r="AT352" s="246" t="s">
        <v>335</v>
      </c>
      <c r="AU352" s="246" t="s">
        <v>78</v>
      </c>
      <c r="AV352" s="13" t="s">
        <v>78</v>
      </c>
      <c r="AW352" s="13" t="s">
        <v>4</v>
      </c>
      <c r="AX352" s="13" t="s">
        <v>76</v>
      </c>
      <c r="AY352" s="246" t="s">
        <v>143</v>
      </c>
    </row>
    <row r="353" s="2" customFormat="1" ht="16.5" customHeight="1">
      <c r="A353" s="37"/>
      <c r="B353" s="38"/>
      <c r="C353" s="227" t="s">
        <v>749</v>
      </c>
      <c r="D353" s="227" t="s">
        <v>250</v>
      </c>
      <c r="E353" s="228" t="s">
        <v>750</v>
      </c>
      <c r="F353" s="229" t="s">
        <v>751</v>
      </c>
      <c r="G353" s="230" t="s">
        <v>181</v>
      </c>
      <c r="H353" s="231">
        <v>2.7719999999999998</v>
      </c>
      <c r="I353" s="232"/>
      <c r="J353" s="233">
        <f>ROUND(I353*H353,2)</f>
        <v>0</v>
      </c>
      <c r="K353" s="229" t="s">
        <v>150</v>
      </c>
      <c r="L353" s="234"/>
      <c r="M353" s="235" t="s">
        <v>19</v>
      </c>
      <c r="N353" s="236" t="s">
        <v>42</v>
      </c>
      <c r="O353" s="83"/>
      <c r="P353" s="219">
        <f>O353*H353</f>
        <v>0</v>
      </c>
      <c r="Q353" s="219">
        <v>0.0118</v>
      </c>
      <c r="R353" s="219">
        <f>Q353*H353</f>
        <v>0.032709599999999998</v>
      </c>
      <c r="S353" s="219">
        <v>0</v>
      </c>
      <c r="T353" s="220">
        <f>S353*H353</f>
        <v>0</v>
      </c>
      <c r="U353" s="37"/>
      <c r="V353" s="37"/>
      <c r="W353" s="37"/>
      <c r="X353" s="37"/>
      <c r="Y353" s="37"/>
      <c r="Z353" s="37"/>
      <c r="AA353" s="37"/>
      <c r="AB353" s="37"/>
      <c r="AC353" s="37"/>
      <c r="AD353" s="37"/>
      <c r="AE353" s="37"/>
      <c r="AR353" s="221" t="s">
        <v>249</v>
      </c>
      <c r="AT353" s="221" t="s">
        <v>250</v>
      </c>
      <c r="AU353" s="221" t="s">
        <v>78</v>
      </c>
      <c r="AY353" s="16" t="s">
        <v>143</v>
      </c>
      <c r="BE353" s="222">
        <f>IF(N353="základní",J353,0)</f>
        <v>0</v>
      </c>
      <c r="BF353" s="222">
        <f>IF(N353="snížená",J353,0)</f>
        <v>0</v>
      </c>
      <c r="BG353" s="222">
        <f>IF(N353="zákl. přenesená",J353,0)</f>
        <v>0</v>
      </c>
      <c r="BH353" s="222">
        <f>IF(N353="sníž. přenesená",J353,0)</f>
        <v>0</v>
      </c>
      <c r="BI353" s="222">
        <f>IF(N353="nulová",J353,0)</f>
        <v>0</v>
      </c>
      <c r="BJ353" s="16" t="s">
        <v>76</v>
      </c>
      <c r="BK353" s="222">
        <f>ROUND(I353*H353,2)</f>
        <v>0</v>
      </c>
      <c r="BL353" s="16" t="s">
        <v>437</v>
      </c>
      <c r="BM353" s="221" t="s">
        <v>752</v>
      </c>
    </row>
    <row r="354" s="13" customFormat="1">
      <c r="A354" s="13"/>
      <c r="B354" s="237"/>
      <c r="C354" s="238"/>
      <c r="D354" s="223" t="s">
        <v>335</v>
      </c>
      <c r="E354" s="238"/>
      <c r="F354" s="239" t="s">
        <v>743</v>
      </c>
      <c r="G354" s="238"/>
      <c r="H354" s="240">
        <v>2.7719999999999998</v>
      </c>
      <c r="I354" s="241"/>
      <c r="J354" s="238"/>
      <c r="K354" s="238"/>
      <c r="L354" s="242"/>
      <c r="M354" s="243"/>
      <c r="N354" s="244"/>
      <c r="O354" s="244"/>
      <c r="P354" s="244"/>
      <c r="Q354" s="244"/>
      <c r="R354" s="244"/>
      <c r="S354" s="244"/>
      <c r="T354" s="245"/>
      <c r="U354" s="13"/>
      <c r="V354" s="13"/>
      <c r="W354" s="13"/>
      <c r="X354" s="13"/>
      <c r="Y354" s="13"/>
      <c r="Z354" s="13"/>
      <c r="AA354" s="13"/>
      <c r="AB354" s="13"/>
      <c r="AC354" s="13"/>
      <c r="AD354" s="13"/>
      <c r="AE354" s="13"/>
      <c r="AT354" s="246" t="s">
        <v>335</v>
      </c>
      <c r="AU354" s="246" t="s">
        <v>78</v>
      </c>
      <c r="AV354" s="13" t="s">
        <v>78</v>
      </c>
      <c r="AW354" s="13" t="s">
        <v>4</v>
      </c>
      <c r="AX354" s="13" t="s">
        <v>76</v>
      </c>
      <c r="AY354" s="246" t="s">
        <v>143</v>
      </c>
    </row>
    <row r="355" s="12" customFormat="1" ht="22.8" customHeight="1">
      <c r="A355" s="12"/>
      <c r="B355" s="194"/>
      <c r="C355" s="195"/>
      <c r="D355" s="196" t="s">
        <v>70</v>
      </c>
      <c r="E355" s="208" t="s">
        <v>753</v>
      </c>
      <c r="F355" s="208" t="s">
        <v>754</v>
      </c>
      <c r="G355" s="195"/>
      <c r="H355" s="195"/>
      <c r="I355" s="198"/>
      <c r="J355" s="209">
        <f>BK355</f>
        <v>0</v>
      </c>
      <c r="K355" s="195"/>
      <c r="L355" s="200"/>
      <c r="M355" s="201"/>
      <c r="N355" s="202"/>
      <c r="O355" s="202"/>
      <c r="P355" s="203">
        <f>SUM(P356:P357)</f>
        <v>0</v>
      </c>
      <c r="Q355" s="202"/>
      <c r="R355" s="203">
        <f>SUM(R356:R357)</f>
        <v>0.0044051000000000003</v>
      </c>
      <c r="S355" s="202"/>
      <c r="T355" s="204">
        <f>SUM(T356:T357)</f>
        <v>0</v>
      </c>
      <c r="U355" s="12"/>
      <c r="V355" s="12"/>
      <c r="W355" s="12"/>
      <c r="X355" s="12"/>
      <c r="Y355" s="12"/>
      <c r="Z355" s="12"/>
      <c r="AA355" s="12"/>
      <c r="AB355" s="12"/>
      <c r="AC355" s="12"/>
      <c r="AD355" s="12"/>
      <c r="AE355" s="12"/>
      <c r="AR355" s="205" t="s">
        <v>78</v>
      </c>
      <c r="AT355" s="206" t="s">
        <v>70</v>
      </c>
      <c r="AU355" s="206" t="s">
        <v>76</v>
      </c>
      <c r="AY355" s="205" t="s">
        <v>143</v>
      </c>
      <c r="BK355" s="207">
        <f>SUM(BK356:BK357)</f>
        <v>0</v>
      </c>
    </row>
    <row r="356" s="2" customFormat="1" ht="16.5" customHeight="1">
      <c r="A356" s="37"/>
      <c r="B356" s="38"/>
      <c r="C356" s="210" t="s">
        <v>437</v>
      </c>
      <c r="D356" s="210" t="s">
        <v>146</v>
      </c>
      <c r="E356" s="211" t="s">
        <v>755</v>
      </c>
      <c r="F356" s="212" t="s">
        <v>756</v>
      </c>
      <c r="G356" s="213" t="s">
        <v>181</v>
      </c>
      <c r="H356" s="214">
        <v>14.210000000000001</v>
      </c>
      <c r="I356" s="215"/>
      <c r="J356" s="216">
        <f>ROUND(I356*H356,2)</f>
        <v>0</v>
      </c>
      <c r="K356" s="212" t="s">
        <v>150</v>
      </c>
      <c r="L356" s="43"/>
      <c r="M356" s="217" t="s">
        <v>19</v>
      </c>
      <c r="N356" s="218" t="s">
        <v>42</v>
      </c>
      <c r="O356" s="83"/>
      <c r="P356" s="219">
        <f>O356*H356</f>
        <v>0</v>
      </c>
      <c r="Q356" s="219">
        <v>0.00013999999999999999</v>
      </c>
      <c r="R356" s="219">
        <f>Q356*H356</f>
        <v>0.0019894000000000001</v>
      </c>
      <c r="S356" s="219">
        <v>0</v>
      </c>
      <c r="T356" s="220">
        <f>S356*H356</f>
        <v>0</v>
      </c>
      <c r="U356" s="37"/>
      <c r="V356" s="37"/>
      <c r="W356" s="37"/>
      <c r="X356" s="37"/>
      <c r="Y356" s="37"/>
      <c r="Z356" s="37"/>
      <c r="AA356" s="37"/>
      <c r="AB356" s="37"/>
      <c r="AC356" s="37"/>
      <c r="AD356" s="37"/>
      <c r="AE356" s="37"/>
      <c r="AR356" s="221" t="s">
        <v>437</v>
      </c>
      <c r="AT356" s="221" t="s">
        <v>146</v>
      </c>
      <c r="AU356" s="221" t="s">
        <v>78</v>
      </c>
      <c r="AY356" s="16" t="s">
        <v>143</v>
      </c>
      <c r="BE356" s="222">
        <f>IF(N356="základní",J356,0)</f>
        <v>0</v>
      </c>
      <c r="BF356" s="222">
        <f>IF(N356="snížená",J356,0)</f>
        <v>0</v>
      </c>
      <c r="BG356" s="222">
        <f>IF(N356="zákl. přenesená",J356,0)</f>
        <v>0</v>
      </c>
      <c r="BH356" s="222">
        <f>IF(N356="sníž. přenesená",J356,0)</f>
        <v>0</v>
      </c>
      <c r="BI356" s="222">
        <f>IF(N356="nulová",J356,0)</f>
        <v>0</v>
      </c>
      <c r="BJ356" s="16" t="s">
        <v>76</v>
      </c>
      <c r="BK356" s="222">
        <f>ROUND(I356*H356,2)</f>
        <v>0</v>
      </c>
      <c r="BL356" s="16" t="s">
        <v>437</v>
      </c>
      <c r="BM356" s="221" t="s">
        <v>757</v>
      </c>
    </row>
    <row r="357" s="2" customFormat="1" ht="16.5" customHeight="1">
      <c r="A357" s="37"/>
      <c r="B357" s="38"/>
      <c r="C357" s="210" t="s">
        <v>758</v>
      </c>
      <c r="D357" s="210" t="s">
        <v>146</v>
      </c>
      <c r="E357" s="211" t="s">
        <v>759</v>
      </c>
      <c r="F357" s="212" t="s">
        <v>760</v>
      </c>
      <c r="G357" s="213" t="s">
        <v>181</v>
      </c>
      <c r="H357" s="214">
        <v>14.210000000000001</v>
      </c>
      <c r="I357" s="215"/>
      <c r="J357" s="216">
        <f>ROUND(I357*H357,2)</f>
        <v>0</v>
      </c>
      <c r="K357" s="212" t="s">
        <v>150</v>
      </c>
      <c r="L357" s="43"/>
      <c r="M357" s="217" t="s">
        <v>19</v>
      </c>
      <c r="N357" s="218" t="s">
        <v>42</v>
      </c>
      <c r="O357" s="83"/>
      <c r="P357" s="219">
        <f>O357*H357</f>
        <v>0</v>
      </c>
      <c r="Q357" s="219">
        <v>0.00017000000000000001</v>
      </c>
      <c r="R357" s="219">
        <f>Q357*H357</f>
        <v>0.0024157000000000002</v>
      </c>
      <c r="S357" s="219">
        <v>0</v>
      </c>
      <c r="T357" s="220">
        <f>S357*H357</f>
        <v>0</v>
      </c>
      <c r="U357" s="37"/>
      <c r="V357" s="37"/>
      <c r="W357" s="37"/>
      <c r="X357" s="37"/>
      <c r="Y357" s="37"/>
      <c r="Z357" s="37"/>
      <c r="AA357" s="37"/>
      <c r="AB357" s="37"/>
      <c r="AC357" s="37"/>
      <c r="AD357" s="37"/>
      <c r="AE357" s="37"/>
      <c r="AR357" s="221" t="s">
        <v>437</v>
      </c>
      <c r="AT357" s="221" t="s">
        <v>146</v>
      </c>
      <c r="AU357" s="221" t="s">
        <v>78</v>
      </c>
      <c r="AY357" s="16" t="s">
        <v>143</v>
      </c>
      <c r="BE357" s="222">
        <f>IF(N357="základní",J357,0)</f>
        <v>0</v>
      </c>
      <c r="BF357" s="222">
        <f>IF(N357="snížená",J357,0)</f>
        <v>0</v>
      </c>
      <c r="BG357" s="222">
        <f>IF(N357="zákl. přenesená",J357,0)</f>
        <v>0</v>
      </c>
      <c r="BH357" s="222">
        <f>IF(N357="sníž. přenesená",J357,0)</f>
        <v>0</v>
      </c>
      <c r="BI357" s="222">
        <f>IF(N357="nulová",J357,0)</f>
        <v>0</v>
      </c>
      <c r="BJ357" s="16" t="s">
        <v>76</v>
      </c>
      <c r="BK357" s="222">
        <f>ROUND(I357*H357,2)</f>
        <v>0</v>
      </c>
      <c r="BL357" s="16" t="s">
        <v>437</v>
      </c>
      <c r="BM357" s="221" t="s">
        <v>761</v>
      </c>
    </row>
    <row r="358" s="12" customFormat="1" ht="22.8" customHeight="1">
      <c r="A358" s="12"/>
      <c r="B358" s="194"/>
      <c r="C358" s="195"/>
      <c r="D358" s="196" t="s">
        <v>70</v>
      </c>
      <c r="E358" s="208" t="s">
        <v>762</v>
      </c>
      <c r="F358" s="208" t="s">
        <v>763</v>
      </c>
      <c r="G358" s="195"/>
      <c r="H358" s="195"/>
      <c r="I358" s="198"/>
      <c r="J358" s="209">
        <f>BK358</f>
        <v>0</v>
      </c>
      <c r="K358" s="195"/>
      <c r="L358" s="200"/>
      <c r="M358" s="201"/>
      <c r="N358" s="202"/>
      <c r="O358" s="202"/>
      <c r="P358" s="203">
        <f>SUM(P359:P362)</f>
        <v>0</v>
      </c>
      <c r="Q358" s="202"/>
      <c r="R358" s="203">
        <f>SUM(R359:R362)</f>
        <v>0.24348340000000002</v>
      </c>
      <c r="S358" s="202"/>
      <c r="T358" s="204">
        <f>SUM(T359:T362)</f>
        <v>0</v>
      </c>
      <c r="U358" s="12"/>
      <c r="V358" s="12"/>
      <c r="W358" s="12"/>
      <c r="X358" s="12"/>
      <c r="Y358" s="12"/>
      <c r="Z358" s="12"/>
      <c r="AA358" s="12"/>
      <c r="AB358" s="12"/>
      <c r="AC358" s="12"/>
      <c r="AD358" s="12"/>
      <c r="AE358" s="12"/>
      <c r="AR358" s="205" t="s">
        <v>78</v>
      </c>
      <c r="AT358" s="206" t="s">
        <v>70</v>
      </c>
      <c r="AU358" s="206" t="s">
        <v>76</v>
      </c>
      <c r="AY358" s="205" t="s">
        <v>143</v>
      </c>
      <c r="BK358" s="207">
        <f>SUM(BK359:BK362)</f>
        <v>0</v>
      </c>
    </row>
    <row r="359" s="2" customFormat="1" ht="16.5" customHeight="1">
      <c r="A359" s="37"/>
      <c r="B359" s="38"/>
      <c r="C359" s="210" t="s">
        <v>764</v>
      </c>
      <c r="D359" s="210" t="s">
        <v>146</v>
      </c>
      <c r="E359" s="211" t="s">
        <v>765</v>
      </c>
      <c r="F359" s="212" t="s">
        <v>766</v>
      </c>
      <c r="G359" s="213" t="s">
        <v>181</v>
      </c>
      <c r="H359" s="214">
        <v>494.66000000000002</v>
      </c>
      <c r="I359" s="215"/>
      <c r="J359" s="216">
        <f>ROUND(I359*H359,2)</f>
        <v>0</v>
      </c>
      <c r="K359" s="212" t="s">
        <v>150</v>
      </c>
      <c r="L359" s="43"/>
      <c r="M359" s="217" t="s">
        <v>19</v>
      </c>
      <c r="N359" s="218" t="s">
        <v>42</v>
      </c>
      <c r="O359" s="83"/>
      <c r="P359" s="219">
        <f>O359*H359</f>
        <v>0</v>
      </c>
      <c r="Q359" s="219">
        <v>0</v>
      </c>
      <c r="R359" s="219">
        <f>Q359*H359</f>
        <v>0</v>
      </c>
      <c r="S359" s="219">
        <v>0</v>
      </c>
      <c r="T359" s="220">
        <f>S359*H359</f>
        <v>0</v>
      </c>
      <c r="U359" s="37"/>
      <c r="V359" s="37"/>
      <c r="W359" s="37"/>
      <c r="X359" s="37"/>
      <c r="Y359" s="37"/>
      <c r="Z359" s="37"/>
      <c r="AA359" s="37"/>
      <c r="AB359" s="37"/>
      <c r="AC359" s="37"/>
      <c r="AD359" s="37"/>
      <c r="AE359" s="37"/>
      <c r="AR359" s="221" t="s">
        <v>437</v>
      </c>
      <c r="AT359" s="221" t="s">
        <v>146</v>
      </c>
      <c r="AU359" s="221" t="s">
        <v>78</v>
      </c>
      <c r="AY359" s="16" t="s">
        <v>143</v>
      </c>
      <c r="BE359" s="222">
        <f>IF(N359="základní",J359,0)</f>
        <v>0</v>
      </c>
      <c r="BF359" s="222">
        <f>IF(N359="snížená",J359,0)</f>
        <v>0</v>
      </c>
      <c r="BG359" s="222">
        <f>IF(N359="zákl. přenesená",J359,0)</f>
        <v>0</v>
      </c>
      <c r="BH359" s="222">
        <f>IF(N359="sníž. přenesená",J359,0)</f>
        <v>0</v>
      </c>
      <c r="BI359" s="222">
        <f>IF(N359="nulová",J359,0)</f>
        <v>0</v>
      </c>
      <c r="BJ359" s="16" t="s">
        <v>76</v>
      </c>
      <c r="BK359" s="222">
        <f>ROUND(I359*H359,2)</f>
        <v>0</v>
      </c>
      <c r="BL359" s="16" t="s">
        <v>437</v>
      </c>
      <c r="BM359" s="221" t="s">
        <v>767</v>
      </c>
    </row>
    <row r="360" s="2" customFormat="1" ht="16.5" customHeight="1">
      <c r="A360" s="37"/>
      <c r="B360" s="38"/>
      <c r="C360" s="210" t="s">
        <v>768</v>
      </c>
      <c r="D360" s="210" t="s">
        <v>146</v>
      </c>
      <c r="E360" s="211" t="s">
        <v>769</v>
      </c>
      <c r="F360" s="212" t="s">
        <v>770</v>
      </c>
      <c r="G360" s="213" t="s">
        <v>181</v>
      </c>
      <c r="H360" s="214">
        <v>494.66000000000002</v>
      </c>
      <c r="I360" s="215"/>
      <c r="J360" s="216">
        <f>ROUND(I360*H360,2)</f>
        <v>0</v>
      </c>
      <c r="K360" s="212" t="s">
        <v>150</v>
      </c>
      <c r="L360" s="43"/>
      <c r="M360" s="217" t="s">
        <v>19</v>
      </c>
      <c r="N360" s="218" t="s">
        <v>42</v>
      </c>
      <c r="O360" s="83"/>
      <c r="P360" s="219">
        <f>O360*H360</f>
        <v>0</v>
      </c>
      <c r="Q360" s="219">
        <v>0.00020000000000000001</v>
      </c>
      <c r="R360" s="219">
        <f>Q360*H360</f>
        <v>0.098932000000000006</v>
      </c>
      <c r="S360" s="219">
        <v>0</v>
      </c>
      <c r="T360" s="220">
        <f>S360*H360</f>
        <v>0</v>
      </c>
      <c r="U360" s="37"/>
      <c r="V360" s="37"/>
      <c r="W360" s="37"/>
      <c r="X360" s="37"/>
      <c r="Y360" s="37"/>
      <c r="Z360" s="37"/>
      <c r="AA360" s="37"/>
      <c r="AB360" s="37"/>
      <c r="AC360" s="37"/>
      <c r="AD360" s="37"/>
      <c r="AE360" s="37"/>
      <c r="AR360" s="221" t="s">
        <v>437</v>
      </c>
      <c r="AT360" s="221" t="s">
        <v>146</v>
      </c>
      <c r="AU360" s="221" t="s">
        <v>78</v>
      </c>
      <c r="AY360" s="16" t="s">
        <v>143</v>
      </c>
      <c r="BE360" s="222">
        <f>IF(N360="základní",J360,0)</f>
        <v>0</v>
      </c>
      <c r="BF360" s="222">
        <f>IF(N360="snížená",J360,0)</f>
        <v>0</v>
      </c>
      <c r="BG360" s="222">
        <f>IF(N360="zákl. přenesená",J360,0)</f>
        <v>0</v>
      </c>
      <c r="BH360" s="222">
        <f>IF(N360="sníž. přenesená",J360,0)</f>
        <v>0</v>
      </c>
      <c r="BI360" s="222">
        <f>IF(N360="nulová",J360,0)</f>
        <v>0</v>
      </c>
      <c r="BJ360" s="16" t="s">
        <v>76</v>
      </c>
      <c r="BK360" s="222">
        <f>ROUND(I360*H360,2)</f>
        <v>0</v>
      </c>
      <c r="BL360" s="16" t="s">
        <v>437</v>
      </c>
      <c r="BM360" s="221" t="s">
        <v>771</v>
      </c>
    </row>
    <row r="361" s="2" customFormat="1" ht="21.75" customHeight="1">
      <c r="A361" s="37"/>
      <c r="B361" s="38"/>
      <c r="C361" s="210" t="s">
        <v>772</v>
      </c>
      <c r="D361" s="210" t="s">
        <v>146</v>
      </c>
      <c r="E361" s="211" t="s">
        <v>773</v>
      </c>
      <c r="F361" s="212" t="s">
        <v>774</v>
      </c>
      <c r="G361" s="213" t="s">
        <v>181</v>
      </c>
      <c r="H361" s="214">
        <v>494.66000000000002</v>
      </c>
      <c r="I361" s="215"/>
      <c r="J361" s="216">
        <f>ROUND(I361*H361,2)</f>
        <v>0</v>
      </c>
      <c r="K361" s="212" t="s">
        <v>150</v>
      </c>
      <c r="L361" s="43"/>
      <c r="M361" s="217" t="s">
        <v>19</v>
      </c>
      <c r="N361" s="218" t="s">
        <v>42</v>
      </c>
      <c r="O361" s="83"/>
      <c r="P361" s="219">
        <f>O361*H361</f>
        <v>0</v>
      </c>
      <c r="Q361" s="219">
        <v>0.00029</v>
      </c>
      <c r="R361" s="219">
        <f>Q361*H361</f>
        <v>0.14345140000000001</v>
      </c>
      <c r="S361" s="219">
        <v>0</v>
      </c>
      <c r="T361" s="220">
        <f>S361*H361</f>
        <v>0</v>
      </c>
      <c r="U361" s="37"/>
      <c r="V361" s="37"/>
      <c r="W361" s="37"/>
      <c r="X361" s="37"/>
      <c r="Y361" s="37"/>
      <c r="Z361" s="37"/>
      <c r="AA361" s="37"/>
      <c r="AB361" s="37"/>
      <c r="AC361" s="37"/>
      <c r="AD361" s="37"/>
      <c r="AE361" s="37"/>
      <c r="AR361" s="221" t="s">
        <v>437</v>
      </c>
      <c r="AT361" s="221" t="s">
        <v>146</v>
      </c>
      <c r="AU361" s="221" t="s">
        <v>78</v>
      </c>
      <c r="AY361" s="16" t="s">
        <v>143</v>
      </c>
      <c r="BE361" s="222">
        <f>IF(N361="základní",J361,0)</f>
        <v>0</v>
      </c>
      <c r="BF361" s="222">
        <f>IF(N361="snížená",J361,0)</f>
        <v>0</v>
      </c>
      <c r="BG361" s="222">
        <f>IF(N361="zákl. přenesená",J361,0)</f>
        <v>0</v>
      </c>
      <c r="BH361" s="222">
        <f>IF(N361="sníž. přenesená",J361,0)</f>
        <v>0</v>
      </c>
      <c r="BI361" s="222">
        <f>IF(N361="nulová",J361,0)</f>
        <v>0</v>
      </c>
      <c r="BJ361" s="16" t="s">
        <v>76</v>
      </c>
      <c r="BK361" s="222">
        <f>ROUND(I361*H361,2)</f>
        <v>0</v>
      </c>
      <c r="BL361" s="16" t="s">
        <v>437</v>
      </c>
      <c r="BM361" s="221" t="s">
        <v>775</v>
      </c>
    </row>
    <row r="362" s="2" customFormat="1" ht="21.75" customHeight="1">
      <c r="A362" s="37"/>
      <c r="B362" s="38"/>
      <c r="C362" s="210" t="s">
        <v>776</v>
      </c>
      <c r="D362" s="210" t="s">
        <v>146</v>
      </c>
      <c r="E362" s="211" t="s">
        <v>777</v>
      </c>
      <c r="F362" s="212" t="s">
        <v>778</v>
      </c>
      <c r="G362" s="213" t="s">
        <v>181</v>
      </c>
      <c r="H362" s="214">
        <v>110</v>
      </c>
      <c r="I362" s="215"/>
      <c r="J362" s="216">
        <f>ROUND(I362*H362,2)</f>
        <v>0</v>
      </c>
      <c r="K362" s="212" t="s">
        <v>150</v>
      </c>
      <c r="L362" s="43"/>
      <c r="M362" s="217" t="s">
        <v>19</v>
      </c>
      <c r="N362" s="218" t="s">
        <v>42</v>
      </c>
      <c r="O362" s="83"/>
      <c r="P362" s="219">
        <f>O362*H362</f>
        <v>0</v>
      </c>
      <c r="Q362" s="219">
        <v>1.0000000000000001E-05</v>
      </c>
      <c r="R362" s="219">
        <f>Q362*H362</f>
        <v>0.0011000000000000001</v>
      </c>
      <c r="S362" s="219">
        <v>0</v>
      </c>
      <c r="T362" s="220">
        <f>S362*H362</f>
        <v>0</v>
      </c>
      <c r="U362" s="37"/>
      <c r="V362" s="37"/>
      <c r="W362" s="37"/>
      <c r="X362" s="37"/>
      <c r="Y362" s="37"/>
      <c r="Z362" s="37"/>
      <c r="AA362" s="37"/>
      <c r="AB362" s="37"/>
      <c r="AC362" s="37"/>
      <c r="AD362" s="37"/>
      <c r="AE362" s="37"/>
      <c r="AR362" s="221" t="s">
        <v>437</v>
      </c>
      <c r="AT362" s="221" t="s">
        <v>146</v>
      </c>
      <c r="AU362" s="221" t="s">
        <v>78</v>
      </c>
      <c r="AY362" s="16" t="s">
        <v>143</v>
      </c>
      <c r="BE362" s="222">
        <f>IF(N362="základní",J362,0)</f>
        <v>0</v>
      </c>
      <c r="BF362" s="222">
        <f>IF(N362="snížená",J362,0)</f>
        <v>0</v>
      </c>
      <c r="BG362" s="222">
        <f>IF(N362="zákl. přenesená",J362,0)</f>
        <v>0</v>
      </c>
      <c r="BH362" s="222">
        <f>IF(N362="sníž. přenesená",J362,0)</f>
        <v>0</v>
      </c>
      <c r="BI362" s="222">
        <f>IF(N362="nulová",J362,0)</f>
        <v>0</v>
      </c>
      <c r="BJ362" s="16" t="s">
        <v>76</v>
      </c>
      <c r="BK362" s="222">
        <f>ROUND(I362*H362,2)</f>
        <v>0</v>
      </c>
      <c r="BL362" s="16" t="s">
        <v>437</v>
      </c>
      <c r="BM362" s="221" t="s">
        <v>779</v>
      </c>
    </row>
    <row r="363" s="12" customFormat="1" ht="22.8" customHeight="1">
      <c r="A363" s="12"/>
      <c r="B363" s="194"/>
      <c r="C363" s="195"/>
      <c r="D363" s="196" t="s">
        <v>70</v>
      </c>
      <c r="E363" s="208" t="s">
        <v>780</v>
      </c>
      <c r="F363" s="208" t="s">
        <v>781</v>
      </c>
      <c r="G363" s="195"/>
      <c r="H363" s="195"/>
      <c r="I363" s="198"/>
      <c r="J363" s="209">
        <f>BK363</f>
        <v>0</v>
      </c>
      <c r="K363" s="195"/>
      <c r="L363" s="200"/>
      <c r="M363" s="201"/>
      <c r="N363" s="202"/>
      <c r="O363" s="202"/>
      <c r="P363" s="203">
        <f>SUM(P364:P369)</f>
        <v>0</v>
      </c>
      <c r="Q363" s="202"/>
      <c r="R363" s="203">
        <f>SUM(R364:R369)</f>
        <v>0.023328499999999999</v>
      </c>
      <c r="S363" s="202"/>
      <c r="T363" s="204">
        <f>SUM(T364:T369)</f>
        <v>0</v>
      </c>
      <c r="U363" s="12"/>
      <c r="V363" s="12"/>
      <c r="W363" s="12"/>
      <c r="X363" s="12"/>
      <c r="Y363" s="12"/>
      <c r="Z363" s="12"/>
      <c r="AA363" s="12"/>
      <c r="AB363" s="12"/>
      <c r="AC363" s="12"/>
      <c r="AD363" s="12"/>
      <c r="AE363" s="12"/>
      <c r="AR363" s="205" t="s">
        <v>78</v>
      </c>
      <c r="AT363" s="206" t="s">
        <v>70</v>
      </c>
      <c r="AU363" s="206" t="s">
        <v>76</v>
      </c>
      <c r="AY363" s="205" t="s">
        <v>143</v>
      </c>
      <c r="BK363" s="207">
        <f>SUM(BK364:BK369)</f>
        <v>0</v>
      </c>
    </row>
    <row r="364" s="2" customFormat="1" ht="16.5" customHeight="1">
      <c r="A364" s="37"/>
      <c r="B364" s="38"/>
      <c r="C364" s="210" t="s">
        <v>782</v>
      </c>
      <c r="D364" s="210" t="s">
        <v>146</v>
      </c>
      <c r="E364" s="211" t="s">
        <v>783</v>
      </c>
      <c r="F364" s="212" t="s">
        <v>784</v>
      </c>
      <c r="G364" s="213" t="s">
        <v>181</v>
      </c>
      <c r="H364" s="214">
        <v>17.945</v>
      </c>
      <c r="I364" s="215"/>
      <c r="J364" s="216">
        <f>ROUND(I364*H364,2)</f>
        <v>0</v>
      </c>
      <c r="K364" s="212" t="s">
        <v>150</v>
      </c>
      <c r="L364" s="43"/>
      <c r="M364" s="217" t="s">
        <v>19</v>
      </c>
      <c r="N364" s="218" t="s">
        <v>42</v>
      </c>
      <c r="O364" s="83"/>
      <c r="P364" s="219">
        <f>O364*H364</f>
        <v>0</v>
      </c>
      <c r="Q364" s="219">
        <v>0</v>
      </c>
      <c r="R364" s="219">
        <f>Q364*H364</f>
        <v>0</v>
      </c>
      <c r="S364" s="219">
        <v>0</v>
      </c>
      <c r="T364" s="220">
        <f>S364*H364</f>
        <v>0</v>
      </c>
      <c r="U364" s="37"/>
      <c r="V364" s="37"/>
      <c r="W364" s="37"/>
      <c r="X364" s="37"/>
      <c r="Y364" s="37"/>
      <c r="Z364" s="37"/>
      <c r="AA364" s="37"/>
      <c r="AB364" s="37"/>
      <c r="AC364" s="37"/>
      <c r="AD364" s="37"/>
      <c r="AE364" s="37"/>
      <c r="AR364" s="221" t="s">
        <v>437</v>
      </c>
      <c r="AT364" s="221" t="s">
        <v>146</v>
      </c>
      <c r="AU364" s="221" t="s">
        <v>78</v>
      </c>
      <c r="AY364" s="16" t="s">
        <v>143</v>
      </c>
      <c r="BE364" s="222">
        <f>IF(N364="základní",J364,0)</f>
        <v>0</v>
      </c>
      <c r="BF364" s="222">
        <f>IF(N364="snížená",J364,0)</f>
        <v>0</v>
      </c>
      <c r="BG364" s="222">
        <f>IF(N364="zákl. přenesená",J364,0)</f>
        <v>0</v>
      </c>
      <c r="BH364" s="222">
        <f>IF(N364="sníž. přenesená",J364,0)</f>
        <v>0</v>
      </c>
      <c r="BI364" s="222">
        <f>IF(N364="nulová",J364,0)</f>
        <v>0</v>
      </c>
      <c r="BJ364" s="16" t="s">
        <v>76</v>
      </c>
      <c r="BK364" s="222">
        <f>ROUND(I364*H364,2)</f>
        <v>0</v>
      </c>
      <c r="BL364" s="16" t="s">
        <v>437</v>
      </c>
      <c r="BM364" s="221" t="s">
        <v>785</v>
      </c>
    </row>
    <row r="365" s="2" customFormat="1">
      <c r="A365" s="37"/>
      <c r="B365" s="38"/>
      <c r="C365" s="39"/>
      <c r="D365" s="223" t="s">
        <v>153</v>
      </c>
      <c r="E365" s="39"/>
      <c r="F365" s="224" t="s">
        <v>786</v>
      </c>
      <c r="G365" s="39"/>
      <c r="H365" s="39"/>
      <c r="I365" s="129"/>
      <c r="J365" s="39"/>
      <c r="K365" s="39"/>
      <c r="L365" s="43"/>
      <c r="M365" s="225"/>
      <c r="N365" s="226"/>
      <c r="O365" s="83"/>
      <c r="P365" s="83"/>
      <c r="Q365" s="83"/>
      <c r="R365" s="83"/>
      <c r="S365" s="83"/>
      <c r="T365" s="84"/>
      <c r="U365" s="37"/>
      <c r="V365" s="37"/>
      <c r="W365" s="37"/>
      <c r="X365" s="37"/>
      <c r="Y365" s="37"/>
      <c r="Z365" s="37"/>
      <c r="AA365" s="37"/>
      <c r="AB365" s="37"/>
      <c r="AC365" s="37"/>
      <c r="AD365" s="37"/>
      <c r="AE365" s="37"/>
      <c r="AT365" s="16" t="s">
        <v>153</v>
      </c>
      <c r="AU365" s="16" t="s">
        <v>78</v>
      </c>
    </row>
    <row r="366" s="2" customFormat="1" ht="16.5" customHeight="1">
      <c r="A366" s="37"/>
      <c r="B366" s="38"/>
      <c r="C366" s="227" t="s">
        <v>787</v>
      </c>
      <c r="D366" s="227" t="s">
        <v>250</v>
      </c>
      <c r="E366" s="228" t="s">
        <v>788</v>
      </c>
      <c r="F366" s="229" t="s">
        <v>789</v>
      </c>
      <c r="G366" s="230" t="s">
        <v>181</v>
      </c>
      <c r="H366" s="231">
        <v>17.945</v>
      </c>
      <c r="I366" s="232"/>
      <c r="J366" s="233">
        <f>ROUND(I366*H366,2)</f>
        <v>0</v>
      </c>
      <c r="K366" s="229" t="s">
        <v>150</v>
      </c>
      <c r="L366" s="234"/>
      <c r="M366" s="235" t="s">
        <v>19</v>
      </c>
      <c r="N366" s="236" t="s">
        <v>42</v>
      </c>
      <c r="O366" s="83"/>
      <c r="P366" s="219">
        <f>O366*H366</f>
        <v>0</v>
      </c>
      <c r="Q366" s="219">
        <v>0.0012999999999999999</v>
      </c>
      <c r="R366" s="219">
        <f>Q366*H366</f>
        <v>0.023328499999999999</v>
      </c>
      <c r="S366" s="219">
        <v>0</v>
      </c>
      <c r="T366" s="220">
        <f>S366*H366</f>
        <v>0</v>
      </c>
      <c r="U366" s="37"/>
      <c r="V366" s="37"/>
      <c r="W366" s="37"/>
      <c r="X366" s="37"/>
      <c r="Y366" s="37"/>
      <c r="Z366" s="37"/>
      <c r="AA366" s="37"/>
      <c r="AB366" s="37"/>
      <c r="AC366" s="37"/>
      <c r="AD366" s="37"/>
      <c r="AE366" s="37"/>
      <c r="AR366" s="221" t="s">
        <v>249</v>
      </c>
      <c r="AT366" s="221" t="s">
        <v>250</v>
      </c>
      <c r="AU366" s="221" t="s">
        <v>78</v>
      </c>
      <c r="AY366" s="16" t="s">
        <v>143</v>
      </c>
      <c r="BE366" s="222">
        <f>IF(N366="základní",J366,0)</f>
        <v>0</v>
      </c>
      <c r="BF366" s="222">
        <f>IF(N366="snížená",J366,0)</f>
        <v>0</v>
      </c>
      <c r="BG366" s="222">
        <f>IF(N366="zákl. přenesená",J366,0)</f>
        <v>0</v>
      </c>
      <c r="BH366" s="222">
        <f>IF(N366="sníž. přenesená",J366,0)</f>
        <v>0</v>
      </c>
      <c r="BI366" s="222">
        <f>IF(N366="nulová",J366,0)</f>
        <v>0</v>
      </c>
      <c r="BJ366" s="16" t="s">
        <v>76</v>
      </c>
      <c r="BK366" s="222">
        <f>ROUND(I366*H366,2)</f>
        <v>0</v>
      </c>
      <c r="BL366" s="16" t="s">
        <v>437</v>
      </c>
      <c r="BM366" s="221" t="s">
        <v>790</v>
      </c>
    </row>
    <row r="367" s="2" customFormat="1">
      <c r="A367" s="37"/>
      <c r="B367" s="38"/>
      <c r="C367" s="39"/>
      <c r="D367" s="223" t="s">
        <v>170</v>
      </c>
      <c r="E367" s="39"/>
      <c r="F367" s="224" t="s">
        <v>791</v>
      </c>
      <c r="G367" s="39"/>
      <c r="H367" s="39"/>
      <c r="I367" s="129"/>
      <c r="J367" s="39"/>
      <c r="K367" s="39"/>
      <c r="L367" s="43"/>
      <c r="M367" s="225"/>
      <c r="N367" s="226"/>
      <c r="O367" s="83"/>
      <c r="P367" s="83"/>
      <c r="Q367" s="83"/>
      <c r="R367" s="83"/>
      <c r="S367" s="83"/>
      <c r="T367" s="84"/>
      <c r="U367" s="37"/>
      <c r="V367" s="37"/>
      <c r="W367" s="37"/>
      <c r="X367" s="37"/>
      <c r="Y367" s="37"/>
      <c r="Z367" s="37"/>
      <c r="AA367" s="37"/>
      <c r="AB367" s="37"/>
      <c r="AC367" s="37"/>
      <c r="AD367" s="37"/>
      <c r="AE367" s="37"/>
      <c r="AT367" s="16" t="s">
        <v>170</v>
      </c>
      <c r="AU367" s="16" t="s">
        <v>78</v>
      </c>
    </row>
    <row r="368" s="2" customFormat="1" ht="21.75" customHeight="1">
      <c r="A368" s="37"/>
      <c r="B368" s="38"/>
      <c r="C368" s="210" t="s">
        <v>792</v>
      </c>
      <c r="D368" s="210" t="s">
        <v>146</v>
      </c>
      <c r="E368" s="211" t="s">
        <v>793</v>
      </c>
      <c r="F368" s="212" t="s">
        <v>794</v>
      </c>
      <c r="G368" s="213" t="s">
        <v>191</v>
      </c>
      <c r="H368" s="214">
        <v>0.023</v>
      </c>
      <c r="I368" s="215"/>
      <c r="J368" s="216">
        <f>ROUND(I368*H368,2)</f>
        <v>0</v>
      </c>
      <c r="K368" s="212" t="s">
        <v>150</v>
      </c>
      <c r="L368" s="43"/>
      <c r="M368" s="217" t="s">
        <v>19</v>
      </c>
      <c r="N368" s="218" t="s">
        <v>42</v>
      </c>
      <c r="O368" s="83"/>
      <c r="P368" s="219">
        <f>O368*H368</f>
        <v>0</v>
      </c>
      <c r="Q368" s="219">
        <v>0</v>
      </c>
      <c r="R368" s="219">
        <f>Q368*H368</f>
        <v>0</v>
      </c>
      <c r="S368" s="219">
        <v>0</v>
      </c>
      <c r="T368" s="220">
        <f>S368*H368</f>
        <v>0</v>
      </c>
      <c r="U368" s="37"/>
      <c r="V368" s="37"/>
      <c r="W368" s="37"/>
      <c r="X368" s="37"/>
      <c r="Y368" s="37"/>
      <c r="Z368" s="37"/>
      <c r="AA368" s="37"/>
      <c r="AB368" s="37"/>
      <c r="AC368" s="37"/>
      <c r="AD368" s="37"/>
      <c r="AE368" s="37"/>
      <c r="AR368" s="221" t="s">
        <v>437</v>
      </c>
      <c r="AT368" s="221" t="s">
        <v>146</v>
      </c>
      <c r="AU368" s="221" t="s">
        <v>78</v>
      </c>
      <c r="AY368" s="16" t="s">
        <v>143</v>
      </c>
      <c r="BE368" s="222">
        <f>IF(N368="základní",J368,0)</f>
        <v>0</v>
      </c>
      <c r="BF368" s="222">
        <f>IF(N368="snížená",J368,0)</f>
        <v>0</v>
      </c>
      <c r="BG368" s="222">
        <f>IF(N368="zákl. přenesená",J368,0)</f>
        <v>0</v>
      </c>
      <c r="BH368" s="222">
        <f>IF(N368="sníž. přenesená",J368,0)</f>
        <v>0</v>
      </c>
      <c r="BI368" s="222">
        <f>IF(N368="nulová",J368,0)</f>
        <v>0</v>
      </c>
      <c r="BJ368" s="16" t="s">
        <v>76</v>
      </c>
      <c r="BK368" s="222">
        <f>ROUND(I368*H368,2)</f>
        <v>0</v>
      </c>
      <c r="BL368" s="16" t="s">
        <v>437</v>
      </c>
      <c r="BM368" s="221" t="s">
        <v>795</v>
      </c>
    </row>
    <row r="369" s="2" customFormat="1">
      <c r="A369" s="37"/>
      <c r="B369" s="38"/>
      <c r="C369" s="39"/>
      <c r="D369" s="223" t="s">
        <v>153</v>
      </c>
      <c r="E369" s="39"/>
      <c r="F369" s="224" t="s">
        <v>796</v>
      </c>
      <c r="G369" s="39"/>
      <c r="H369" s="39"/>
      <c r="I369" s="129"/>
      <c r="J369" s="39"/>
      <c r="K369" s="39"/>
      <c r="L369" s="43"/>
      <c r="M369" s="225"/>
      <c r="N369" s="226"/>
      <c r="O369" s="83"/>
      <c r="P369" s="83"/>
      <c r="Q369" s="83"/>
      <c r="R369" s="83"/>
      <c r="S369" s="83"/>
      <c r="T369" s="84"/>
      <c r="U369" s="37"/>
      <c r="V369" s="37"/>
      <c r="W369" s="37"/>
      <c r="X369" s="37"/>
      <c r="Y369" s="37"/>
      <c r="Z369" s="37"/>
      <c r="AA369" s="37"/>
      <c r="AB369" s="37"/>
      <c r="AC369" s="37"/>
      <c r="AD369" s="37"/>
      <c r="AE369" s="37"/>
      <c r="AT369" s="16" t="s">
        <v>153</v>
      </c>
      <c r="AU369" s="16" t="s">
        <v>78</v>
      </c>
    </row>
    <row r="370" s="12" customFormat="1" ht="25.92" customHeight="1">
      <c r="A370" s="12"/>
      <c r="B370" s="194"/>
      <c r="C370" s="195"/>
      <c r="D370" s="196" t="s">
        <v>70</v>
      </c>
      <c r="E370" s="197" t="s">
        <v>797</v>
      </c>
      <c r="F370" s="197" t="s">
        <v>798</v>
      </c>
      <c r="G370" s="195"/>
      <c r="H370" s="195"/>
      <c r="I370" s="198"/>
      <c r="J370" s="199">
        <f>BK370</f>
        <v>0</v>
      </c>
      <c r="K370" s="195"/>
      <c r="L370" s="200"/>
      <c r="M370" s="201"/>
      <c r="N370" s="202"/>
      <c r="O370" s="202"/>
      <c r="P370" s="203">
        <f>SUM(P371:P373)</f>
        <v>0</v>
      </c>
      <c r="Q370" s="202"/>
      <c r="R370" s="203">
        <f>SUM(R371:R373)</f>
        <v>0</v>
      </c>
      <c r="S370" s="202"/>
      <c r="T370" s="204">
        <f>SUM(T371:T373)</f>
        <v>0</v>
      </c>
      <c r="U370" s="12"/>
      <c r="V370" s="12"/>
      <c r="W370" s="12"/>
      <c r="X370" s="12"/>
      <c r="Y370" s="12"/>
      <c r="Z370" s="12"/>
      <c r="AA370" s="12"/>
      <c r="AB370" s="12"/>
      <c r="AC370" s="12"/>
      <c r="AD370" s="12"/>
      <c r="AE370" s="12"/>
      <c r="AR370" s="205" t="s">
        <v>303</v>
      </c>
      <c r="AT370" s="206" t="s">
        <v>70</v>
      </c>
      <c r="AU370" s="206" t="s">
        <v>71</v>
      </c>
      <c r="AY370" s="205" t="s">
        <v>143</v>
      </c>
      <c r="BK370" s="207">
        <f>SUM(BK371:BK373)</f>
        <v>0</v>
      </c>
    </row>
    <row r="371" s="2" customFormat="1" ht="16.5" customHeight="1">
      <c r="A371" s="37"/>
      <c r="B371" s="38"/>
      <c r="C371" s="210" t="s">
        <v>799</v>
      </c>
      <c r="D371" s="210" t="s">
        <v>146</v>
      </c>
      <c r="E371" s="211" t="s">
        <v>800</v>
      </c>
      <c r="F371" s="212" t="s">
        <v>801</v>
      </c>
      <c r="G371" s="213" t="s">
        <v>802</v>
      </c>
      <c r="H371" s="214">
        <v>1</v>
      </c>
      <c r="I371" s="215"/>
      <c r="J371" s="216">
        <f>ROUND(I371*H371,2)</f>
        <v>0</v>
      </c>
      <c r="K371" s="212" t="s">
        <v>150</v>
      </c>
      <c r="L371" s="43"/>
      <c r="M371" s="217" t="s">
        <v>19</v>
      </c>
      <c r="N371" s="218" t="s">
        <v>42</v>
      </c>
      <c r="O371" s="83"/>
      <c r="P371" s="219">
        <f>O371*H371</f>
        <v>0</v>
      </c>
      <c r="Q371" s="219">
        <v>0</v>
      </c>
      <c r="R371" s="219">
        <f>Q371*H371</f>
        <v>0</v>
      </c>
      <c r="S371" s="219">
        <v>0</v>
      </c>
      <c r="T371" s="220">
        <f>S371*H371</f>
        <v>0</v>
      </c>
      <c r="U371" s="37"/>
      <c r="V371" s="37"/>
      <c r="W371" s="37"/>
      <c r="X371" s="37"/>
      <c r="Y371" s="37"/>
      <c r="Z371" s="37"/>
      <c r="AA371" s="37"/>
      <c r="AB371" s="37"/>
      <c r="AC371" s="37"/>
      <c r="AD371" s="37"/>
      <c r="AE371" s="37"/>
      <c r="AR371" s="221" t="s">
        <v>803</v>
      </c>
      <c r="AT371" s="221" t="s">
        <v>146</v>
      </c>
      <c r="AU371" s="221" t="s">
        <v>76</v>
      </c>
      <c r="AY371" s="16" t="s">
        <v>143</v>
      </c>
      <c r="BE371" s="222">
        <f>IF(N371="základní",J371,0)</f>
        <v>0</v>
      </c>
      <c r="BF371" s="222">
        <f>IF(N371="snížená",J371,0)</f>
        <v>0</v>
      </c>
      <c r="BG371" s="222">
        <f>IF(N371="zákl. přenesená",J371,0)</f>
        <v>0</v>
      </c>
      <c r="BH371" s="222">
        <f>IF(N371="sníž. přenesená",J371,0)</f>
        <v>0</v>
      </c>
      <c r="BI371" s="222">
        <f>IF(N371="nulová",J371,0)</f>
        <v>0</v>
      </c>
      <c r="BJ371" s="16" t="s">
        <v>76</v>
      </c>
      <c r="BK371" s="222">
        <f>ROUND(I371*H371,2)</f>
        <v>0</v>
      </c>
      <c r="BL371" s="16" t="s">
        <v>803</v>
      </c>
      <c r="BM371" s="221" t="s">
        <v>804</v>
      </c>
    </row>
    <row r="372" s="2" customFormat="1" ht="16.5" customHeight="1">
      <c r="A372" s="37"/>
      <c r="B372" s="38"/>
      <c r="C372" s="210" t="s">
        <v>805</v>
      </c>
      <c r="D372" s="210" t="s">
        <v>146</v>
      </c>
      <c r="E372" s="211" t="s">
        <v>806</v>
      </c>
      <c r="F372" s="212" t="s">
        <v>807</v>
      </c>
      <c r="G372" s="213" t="s">
        <v>802</v>
      </c>
      <c r="H372" s="214">
        <v>1</v>
      </c>
      <c r="I372" s="215"/>
      <c r="J372" s="216">
        <f>ROUND(I372*H372,2)</f>
        <v>0</v>
      </c>
      <c r="K372" s="212" t="s">
        <v>150</v>
      </c>
      <c r="L372" s="43"/>
      <c r="M372" s="217" t="s">
        <v>19</v>
      </c>
      <c r="N372" s="218" t="s">
        <v>42</v>
      </c>
      <c r="O372" s="83"/>
      <c r="P372" s="219">
        <f>O372*H372</f>
        <v>0</v>
      </c>
      <c r="Q372" s="219">
        <v>0</v>
      </c>
      <c r="R372" s="219">
        <f>Q372*H372</f>
        <v>0</v>
      </c>
      <c r="S372" s="219">
        <v>0</v>
      </c>
      <c r="T372" s="220">
        <f>S372*H372</f>
        <v>0</v>
      </c>
      <c r="U372" s="37"/>
      <c r="V372" s="37"/>
      <c r="W372" s="37"/>
      <c r="X372" s="37"/>
      <c r="Y372" s="37"/>
      <c r="Z372" s="37"/>
      <c r="AA372" s="37"/>
      <c r="AB372" s="37"/>
      <c r="AC372" s="37"/>
      <c r="AD372" s="37"/>
      <c r="AE372" s="37"/>
      <c r="AR372" s="221" t="s">
        <v>803</v>
      </c>
      <c r="AT372" s="221" t="s">
        <v>146</v>
      </c>
      <c r="AU372" s="221" t="s">
        <v>76</v>
      </c>
      <c r="AY372" s="16" t="s">
        <v>143</v>
      </c>
      <c r="BE372" s="222">
        <f>IF(N372="základní",J372,0)</f>
        <v>0</v>
      </c>
      <c r="BF372" s="222">
        <f>IF(N372="snížená",J372,0)</f>
        <v>0</v>
      </c>
      <c r="BG372" s="222">
        <f>IF(N372="zákl. přenesená",J372,0)</f>
        <v>0</v>
      </c>
      <c r="BH372" s="222">
        <f>IF(N372="sníž. přenesená",J372,0)</f>
        <v>0</v>
      </c>
      <c r="BI372" s="222">
        <f>IF(N372="nulová",J372,0)</f>
        <v>0</v>
      </c>
      <c r="BJ372" s="16" t="s">
        <v>76</v>
      </c>
      <c r="BK372" s="222">
        <f>ROUND(I372*H372,2)</f>
        <v>0</v>
      </c>
      <c r="BL372" s="16" t="s">
        <v>803</v>
      </c>
      <c r="BM372" s="221" t="s">
        <v>808</v>
      </c>
    </row>
    <row r="373" s="2" customFormat="1" ht="16.5" customHeight="1">
      <c r="A373" s="37"/>
      <c r="B373" s="38"/>
      <c r="C373" s="210" t="s">
        <v>809</v>
      </c>
      <c r="D373" s="210" t="s">
        <v>146</v>
      </c>
      <c r="E373" s="211" t="s">
        <v>810</v>
      </c>
      <c r="F373" s="212" t="s">
        <v>811</v>
      </c>
      <c r="G373" s="213" t="s">
        <v>802</v>
      </c>
      <c r="H373" s="214">
        <v>1</v>
      </c>
      <c r="I373" s="215"/>
      <c r="J373" s="216">
        <f>ROUND(I373*H373,2)</f>
        <v>0</v>
      </c>
      <c r="K373" s="212" t="s">
        <v>150</v>
      </c>
      <c r="L373" s="43"/>
      <c r="M373" s="217" t="s">
        <v>19</v>
      </c>
      <c r="N373" s="218" t="s">
        <v>42</v>
      </c>
      <c r="O373" s="83"/>
      <c r="P373" s="219">
        <f>O373*H373</f>
        <v>0</v>
      </c>
      <c r="Q373" s="219">
        <v>0</v>
      </c>
      <c r="R373" s="219">
        <f>Q373*H373</f>
        <v>0</v>
      </c>
      <c r="S373" s="219">
        <v>0</v>
      </c>
      <c r="T373" s="220">
        <f>S373*H373</f>
        <v>0</v>
      </c>
      <c r="U373" s="37"/>
      <c r="V373" s="37"/>
      <c r="W373" s="37"/>
      <c r="X373" s="37"/>
      <c r="Y373" s="37"/>
      <c r="Z373" s="37"/>
      <c r="AA373" s="37"/>
      <c r="AB373" s="37"/>
      <c r="AC373" s="37"/>
      <c r="AD373" s="37"/>
      <c r="AE373" s="37"/>
      <c r="AR373" s="221" t="s">
        <v>803</v>
      </c>
      <c r="AT373" s="221" t="s">
        <v>146</v>
      </c>
      <c r="AU373" s="221" t="s">
        <v>76</v>
      </c>
      <c r="AY373" s="16" t="s">
        <v>143</v>
      </c>
      <c r="BE373" s="222">
        <f>IF(N373="základní",J373,0)</f>
        <v>0</v>
      </c>
      <c r="BF373" s="222">
        <f>IF(N373="snížená",J373,0)</f>
        <v>0</v>
      </c>
      <c r="BG373" s="222">
        <f>IF(N373="zákl. přenesená",J373,0)</f>
        <v>0</v>
      </c>
      <c r="BH373" s="222">
        <f>IF(N373="sníž. přenesená",J373,0)</f>
        <v>0</v>
      </c>
      <c r="BI373" s="222">
        <f>IF(N373="nulová",J373,0)</f>
        <v>0</v>
      </c>
      <c r="BJ373" s="16" t="s">
        <v>76</v>
      </c>
      <c r="BK373" s="222">
        <f>ROUND(I373*H373,2)</f>
        <v>0</v>
      </c>
      <c r="BL373" s="16" t="s">
        <v>803</v>
      </c>
      <c r="BM373" s="221" t="s">
        <v>812</v>
      </c>
    </row>
    <row r="374" s="12" customFormat="1" ht="25.92" customHeight="1">
      <c r="A374" s="12"/>
      <c r="B374" s="194"/>
      <c r="C374" s="195"/>
      <c r="D374" s="196" t="s">
        <v>70</v>
      </c>
      <c r="E374" s="197" t="s">
        <v>813</v>
      </c>
      <c r="F374" s="197" t="s">
        <v>814</v>
      </c>
      <c r="G374" s="195"/>
      <c r="H374" s="195"/>
      <c r="I374" s="198"/>
      <c r="J374" s="199">
        <f>BK374</f>
        <v>0</v>
      </c>
      <c r="K374" s="195"/>
      <c r="L374" s="200"/>
      <c r="M374" s="201"/>
      <c r="N374" s="202"/>
      <c r="O374" s="202"/>
      <c r="P374" s="203">
        <f>P375+P383</f>
        <v>0</v>
      </c>
      <c r="Q374" s="202"/>
      <c r="R374" s="203">
        <f>R375+R383</f>
        <v>0</v>
      </c>
      <c r="S374" s="202"/>
      <c r="T374" s="204">
        <f>T375+T383</f>
        <v>0</v>
      </c>
      <c r="U374" s="12"/>
      <c r="V374" s="12"/>
      <c r="W374" s="12"/>
      <c r="X374" s="12"/>
      <c r="Y374" s="12"/>
      <c r="Z374" s="12"/>
      <c r="AA374" s="12"/>
      <c r="AB374" s="12"/>
      <c r="AC374" s="12"/>
      <c r="AD374" s="12"/>
      <c r="AE374" s="12"/>
      <c r="AR374" s="205" t="s">
        <v>151</v>
      </c>
      <c r="AT374" s="206" t="s">
        <v>70</v>
      </c>
      <c r="AU374" s="206" t="s">
        <v>71</v>
      </c>
      <c r="AY374" s="205" t="s">
        <v>143</v>
      </c>
      <c r="BK374" s="207">
        <f>BK375+BK383</f>
        <v>0</v>
      </c>
    </row>
    <row r="375" s="12" customFormat="1" ht="22.8" customHeight="1">
      <c r="A375" s="12"/>
      <c r="B375" s="194"/>
      <c r="C375" s="195"/>
      <c r="D375" s="196" t="s">
        <v>70</v>
      </c>
      <c r="E375" s="208" t="s">
        <v>141</v>
      </c>
      <c r="F375" s="208" t="s">
        <v>142</v>
      </c>
      <c r="G375" s="195"/>
      <c r="H375" s="195"/>
      <c r="I375" s="198"/>
      <c r="J375" s="209">
        <f>BK375</f>
        <v>0</v>
      </c>
      <c r="K375" s="195"/>
      <c r="L375" s="200"/>
      <c r="M375" s="201"/>
      <c r="N375" s="202"/>
      <c r="O375" s="202"/>
      <c r="P375" s="203">
        <f>P376</f>
        <v>0</v>
      </c>
      <c r="Q375" s="202"/>
      <c r="R375" s="203">
        <f>R376</f>
        <v>0</v>
      </c>
      <c r="S375" s="202"/>
      <c r="T375" s="204">
        <f>T376</f>
        <v>0</v>
      </c>
      <c r="U375" s="12"/>
      <c r="V375" s="12"/>
      <c r="W375" s="12"/>
      <c r="X375" s="12"/>
      <c r="Y375" s="12"/>
      <c r="Z375" s="12"/>
      <c r="AA375" s="12"/>
      <c r="AB375" s="12"/>
      <c r="AC375" s="12"/>
      <c r="AD375" s="12"/>
      <c r="AE375" s="12"/>
      <c r="AR375" s="205" t="s">
        <v>76</v>
      </c>
      <c r="AT375" s="206" t="s">
        <v>70</v>
      </c>
      <c r="AU375" s="206" t="s">
        <v>76</v>
      </c>
      <c r="AY375" s="205" t="s">
        <v>143</v>
      </c>
      <c r="BK375" s="207">
        <f>BK376</f>
        <v>0</v>
      </c>
    </row>
    <row r="376" s="12" customFormat="1" ht="20.88" customHeight="1">
      <c r="A376" s="12"/>
      <c r="B376" s="194"/>
      <c r="C376" s="195"/>
      <c r="D376" s="196" t="s">
        <v>70</v>
      </c>
      <c r="E376" s="208" t="s">
        <v>815</v>
      </c>
      <c r="F376" s="208" t="s">
        <v>816</v>
      </c>
      <c r="G376" s="195"/>
      <c r="H376" s="195"/>
      <c r="I376" s="198"/>
      <c r="J376" s="209">
        <f>BK376</f>
        <v>0</v>
      </c>
      <c r="K376" s="195"/>
      <c r="L376" s="200"/>
      <c r="M376" s="201"/>
      <c r="N376" s="202"/>
      <c r="O376" s="202"/>
      <c r="P376" s="203">
        <f>SUM(P377:P382)</f>
        <v>0</v>
      </c>
      <c r="Q376" s="202"/>
      <c r="R376" s="203">
        <f>SUM(R377:R382)</f>
        <v>0</v>
      </c>
      <c r="S376" s="202"/>
      <c r="T376" s="204">
        <f>SUM(T377:T382)</f>
        <v>0</v>
      </c>
      <c r="U376" s="12"/>
      <c r="V376" s="12"/>
      <c r="W376" s="12"/>
      <c r="X376" s="12"/>
      <c r="Y376" s="12"/>
      <c r="Z376" s="12"/>
      <c r="AA376" s="12"/>
      <c r="AB376" s="12"/>
      <c r="AC376" s="12"/>
      <c r="AD376" s="12"/>
      <c r="AE376" s="12"/>
      <c r="AR376" s="205" t="s">
        <v>76</v>
      </c>
      <c r="AT376" s="206" t="s">
        <v>70</v>
      </c>
      <c r="AU376" s="206" t="s">
        <v>78</v>
      </c>
      <c r="AY376" s="205" t="s">
        <v>143</v>
      </c>
      <c r="BK376" s="207">
        <f>SUM(BK377:BK382)</f>
        <v>0</v>
      </c>
    </row>
    <row r="377" s="2" customFormat="1" ht="21.75" customHeight="1">
      <c r="A377" s="37"/>
      <c r="B377" s="38"/>
      <c r="C377" s="210" t="s">
        <v>817</v>
      </c>
      <c r="D377" s="210" t="s">
        <v>146</v>
      </c>
      <c r="E377" s="211" t="s">
        <v>818</v>
      </c>
      <c r="F377" s="212" t="s">
        <v>819</v>
      </c>
      <c r="G377" s="213" t="s">
        <v>191</v>
      </c>
      <c r="H377" s="214">
        <v>6.25</v>
      </c>
      <c r="I377" s="215"/>
      <c r="J377" s="216">
        <f>ROUND(I377*H377,2)</f>
        <v>0</v>
      </c>
      <c r="K377" s="212" t="s">
        <v>150</v>
      </c>
      <c r="L377" s="43"/>
      <c r="M377" s="217" t="s">
        <v>19</v>
      </c>
      <c r="N377" s="218" t="s">
        <v>42</v>
      </c>
      <c r="O377" s="83"/>
      <c r="P377" s="219">
        <f>O377*H377</f>
        <v>0</v>
      </c>
      <c r="Q377" s="219">
        <v>0</v>
      </c>
      <c r="R377" s="219">
        <f>Q377*H377</f>
        <v>0</v>
      </c>
      <c r="S377" s="219">
        <v>0</v>
      </c>
      <c r="T377" s="220">
        <f>S377*H377</f>
        <v>0</v>
      </c>
      <c r="U377" s="37"/>
      <c r="V377" s="37"/>
      <c r="W377" s="37"/>
      <c r="X377" s="37"/>
      <c r="Y377" s="37"/>
      <c r="Z377" s="37"/>
      <c r="AA377" s="37"/>
      <c r="AB377" s="37"/>
      <c r="AC377" s="37"/>
      <c r="AD377" s="37"/>
      <c r="AE377" s="37"/>
      <c r="AR377" s="221" t="s">
        <v>151</v>
      </c>
      <c r="AT377" s="221" t="s">
        <v>146</v>
      </c>
      <c r="AU377" s="221" t="s">
        <v>199</v>
      </c>
      <c r="AY377" s="16" t="s">
        <v>143</v>
      </c>
      <c r="BE377" s="222">
        <f>IF(N377="základní",J377,0)</f>
        <v>0</v>
      </c>
      <c r="BF377" s="222">
        <f>IF(N377="snížená",J377,0)</f>
        <v>0</v>
      </c>
      <c r="BG377" s="222">
        <f>IF(N377="zákl. přenesená",J377,0)</f>
        <v>0</v>
      </c>
      <c r="BH377" s="222">
        <f>IF(N377="sníž. přenesená",J377,0)</f>
        <v>0</v>
      </c>
      <c r="BI377" s="222">
        <f>IF(N377="nulová",J377,0)</f>
        <v>0</v>
      </c>
      <c r="BJ377" s="16" t="s">
        <v>76</v>
      </c>
      <c r="BK377" s="222">
        <f>ROUND(I377*H377,2)</f>
        <v>0</v>
      </c>
      <c r="BL377" s="16" t="s">
        <v>151</v>
      </c>
      <c r="BM377" s="221" t="s">
        <v>820</v>
      </c>
    </row>
    <row r="378" s="2" customFormat="1">
      <c r="A378" s="37"/>
      <c r="B378" s="38"/>
      <c r="C378" s="39"/>
      <c r="D378" s="223" t="s">
        <v>153</v>
      </c>
      <c r="E378" s="39"/>
      <c r="F378" s="224" t="s">
        <v>821</v>
      </c>
      <c r="G378" s="39"/>
      <c r="H378" s="39"/>
      <c r="I378" s="129"/>
      <c r="J378" s="39"/>
      <c r="K378" s="39"/>
      <c r="L378" s="43"/>
      <c r="M378" s="225"/>
      <c r="N378" s="226"/>
      <c r="O378" s="83"/>
      <c r="P378" s="83"/>
      <c r="Q378" s="83"/>
      <c r="R378" s="83"/>
      <c r="S378" s="83"/>
      <c r="T378" s="84"/>
      <c r="U378" s="37"/>
      <c r="V378" s="37"/>
      <c r="W378" s="37"/>
      <c r="X378" s="37"/>
      <c r="Y378" s="37"/>
      <c r="Z378" s="37"/>
      <c r="AA378" s="37"/>
      <c r="AB378" s="37"/>
      <c r="AC378" s="37"/>
      <c r="AD378" s="37"/>
      <c r="AE378" s="37"/>
      <c r="AT378" s="16" t="s">
        <v>153</v>
      </c>
      <c r="AU378" s="16" t="s">
        <v>199</v>
      </c>
    </row>
    <row r="379" s="2" customFormat="1" ht="16.5" customHeight="1">
      <c r="A379" s="37"/>
      <c r="B379" s="38"/>
      <c r="C379" s="210" t="s">
        <v>822</v>
      </c>
      <c r="D379" s="210" t="s">
        <v>146</v>
      </c>
      <c r="E379" s="211" t="s">
        <v>823</v>
      </c>
      <c r="F379" s="212" t="s">
        <v>824</v>
      </c>
      <c r="G379" s="213" t="s">
        <v>191</v>
      </c>
      <c r="H379" s="214">
        <v>6.25</v>
      </c>
      <c r="I379" s="215"/>
      <c r="J379" s="216">
        <f>ROUND(I379*H379,2)</f>
        <v>0</v>
      </c>
      <c r="K379" s="212" t="s">
        <v>150</v>
      </c>
      <c r="L379" s="43"/>
      <c r="M379" s="217" t="s">
        <v>19</v>
      </c>
      <c r="N379" s="218" t="s">
        <v>42</v>
      </c>
      <c r="O379" s="83"/>
      <c r="P379" s="219">
        <f>O379*H379</f>
        <v>0</v>
      </c>
      <c r="Q379" s="219">
        <v>0</v>
      </c>
      <c r="R379" s="219">
        <f>Q379*H379</f>
        <v>0</v>
      </c>
      <c r="S379" s="219">
        <v>0</v>
      </c>
      <c r="T379" s="220">
        <f>S379*H379</f>
        <v>0</v>
      </c>
      <c r="U379" s="37"/>
      <c r="V379" s="37"/>
      <c r="W379" s="37"/>
      <c r="X379" s="37"/>
      <c r="Y379" s="37"/>
      <c r="Z379" s="37"/>
      <c r="AA379" s="37"/>
      <c r="AB379" s="37"/>
      <c r="AC379" s="37"/>
      <c r="AD379" s="37"/>
      <c r="AE379" s="37"/>
      <c r="AR379" s="221" t="s">
        <v>151</v>
      </c>
      <c r="AT379" s="221" t="s">
        <v>146</v>
      </c>
      <c r="AU379" s="221" t="s">
        <v>199</v>
      </c>
      <c r="AY379" s="16" t="s">
        <v>143</v>
      </c>
      <c r="BE379" s="222">
        <f>IF(N379="základní",J379,0)</f>
        <v>0</v>
      </c>
      <c r="BF379" s="222">
        <f>IF(N379="snížená",J379,0)</f>
        <v>0</v>
      </c>
      <c r="BG379" s="222">
        <f>IF(N379="zákl. přenesená",J379,0)</f>
        <v>0</v>
      </c>
      <c r="BH379" s="222">
        <f>IF(N379="sníž. přenesená",J379,0)</f>
        <v>0</v>
      </c>
      <c r="BI379" s="222">
        <f>IF(N379="nulová",J379,0)</f>
        <v>0</v>
      </c>
      <c r="BJ379" s="16" t="s">
        <v>76</v>
      </c>
      <c r="BK379" s="222">
        <f>ROUND(I379*H379,2)</f>
        <v>0</v>
      </c>
      <c r="BL379" s="16" t="s">
        <v>151</v>
      </c>
      <c r="BM379" s="221" t="s">
        <v>825</v>
      </c>
    </row>
    <row r="380" s="2" customFormat="1">
      <c r="A380" s="37"/>
      <c r="B380" s="38"/>
      <c r="C380" s="39"/>
      <c r="D380" s="223" t="s">
        <v>153</v>
      </c>
      <c r="E380" s="39"/>
      <c r="F380" s="224" t="s">
        <v>826</v>
      </c>
      <c r="G380" s="39"/>
      <c r="H380" s="39"/>
      <c r="I380" s="129"/>
      <c r="J380" s="39"/>
      <c r="K380" s="39"/>
      <c r="L380" s="43"/>
      <c r="M380" s="225"/>
      <c r="N380" s="226"/>
      <c r="O380" s="83"/>
      <c r="P380" s="83"/>
      <c r="Q380" s="83"/>
      <c r="R380" s="83"/>
      <c r="S380" s="83"/>
      <c r="T380" s="84"/>
      <c r="U380" s="37"/>
      <c r="V380" s="37"/>
      <c r="W380" s="37"/>
      <c r="X380" s="37"/>
      <c r="Y380" s="37"/>
      <c r="Z380" s="37"/>
      <c r="AA380" s="37"/>
      <c r="AB380" s="37"/>
      <c r="AC380" s="37"/>
      <c r="AD380" s="37"/>
      <c r="AE380" s="37"/>
      <c r="AT380" s="16" t="s">
        <v>153</v>
      </c>
      <c r="AU380" s="16" t="s">
        <v>199</v>
      </c>
    </row>
    <row r="381" s="2" customFormat="1" ht="21.75" customHeight="1">
      <c r="A381" s="37"/>
      <c r="B381" s="38"/>
      <c r="C381" s="210" t="s">
        <v>827</v>
      </c>
      <c r="D381" s="210" t="s">
        <v>146</v>
      </c>
      <c r="E381" s="211" t="s">
        <v>828</v>
      </c>
      <c r="F381" s="212" t="s">
        <v>829</v>
      </c>
      <c r="G381" s="213" t="s">
        <v>191</v>
      </c>
      <c r="H381" s="214">
        <v>6.25</v>
      </c>
      <c r="I381" s="215"/>
      <c r="J381" s="216">
        <f>ROUND(I381*H381,2)</f>
        <v>0</v>
      </c>
      <c r="K381" s="212" t="s">
        <v>150</v>
      </c>
      <c r="L381" s="43"/>
      <c r="M381" s="217" t="s">
        <v>19</v>
      </c>
      <c r="N381" s="218" t="s">
        <v>42</v>
      </c>
      <c r="O381" s="83"/>
      <c r="P381" s="219">
        <f>O381*H381</f>
        <v>0</v>
      </c>
      <c r="Q381" s="219">
        <v>0</v>
      </c>
      <c r="R381" s="219">
        <f>Q381*H381</f>
        <v>0</v>
      </c>
      <c r="S381" s="219">
        <v>0</v>
      </c>
      <c r="T381" s="220">
        <f>S381*H381</f>
        <v>0</v>
      </c>
      <c r="U381" s="37"/>
      <c r="V381" s="37"/>
      <c r="W381" s="37"/>
      <c r="X381" s="37"/>
      <c r="Y381" s="37"/>
      <c r="Z381" s="37"/>
      <c r="AA381" s="37"/>
      <c r="AB381" s="37"/>
      <c r="AC381" s="37"/>
      <c r="AD381" s="37"/>
      <c r="AE381" s="37"/>
      <c r="AR381" s="221" t="s">
        <v>151</v>
      </c>
      <c r="AT381" s="221" t="s">
        <v>146</v>
      </c>
      <c r="AU381" s="221" t="s">
        <v>199</v>
      </c>
      <c r="AY381" s="16" t="s">
        <v>143</v>
      </c>
      <c r="BE381" s="222">
        <f>IF(N381="základní",J381,0)</f>
        <v>0</v>
      </c>
      <c r="BF381" s="222">
        <f>IF(N381="snížená",J381,0)</f>
        <v>0</v>
      </c>
      <c r="BG381" s="222">
        <f>IF(N381="zákl. přenesená",J381,0)</f>
        <v>0</v>
      </c>
      <c r="BH381" s="222">
        <f>IF(N381="sníž. přenesená",J381,0)</f>
        <v>0</v>
      </c>
      <c r="BI381" s="222">
        <f>IF(N381="nulová",J381,0)</f>
        <v>0</v>
      </c>
      <c r="BJ381" s="16" t="s">
        <v>76</v>
      </c>
      <c r="BK381" s="222">
        <f>ROUND(I381*H381,2)</f>
        <v>0</v>
      </c>
      <c r="BL381" s="16" t="s">
        <v>151</v>
      </c>
      <c r="BM381" s="221" t="s">
        <v>830</v>
      </c>
    </row>
    <row r="382" s="2" customFormat="1">
      <c r="A382" s="37"/>
      <c r="B382" s="38"/>
      <c r="C382" s="39"/>
      <c r="D382" s="223" t="s">
        <v>153</v>
      </c>
      <c r="E382" s="39"/>
      <c r="F382" s="224" t="s">
        <v>831</v>
      </c>
      <c r="G382" s="39"/>
      <c r="H382" s="39"/>
      <c r="I382" s="129"/>
      <c r="J382" s="39"/>
      <c r="K382" s="39"/>
      <c r="L382" s="43"/>
      <c r="M382" s="225"/>
      <c r="N382" s="226"/>
      <c r="O382" s="83"/>
      <c r="P382" s="83"/>
      <c r="Q382" s="83"/>
      <c r="R382" s="83"/>
      <c r="S382" s="83"/>
      <c r="T382" s="84"/>
      <c r="U382" s="37"/>
      <c r="V382" s="37"/>
      <c r="W382" s="37"/>
      <c r="X382" s="37"/>
      <c r="Y382" s="37"/>
      <c r="Z382" s="37"/>
      <c r="AA382" s="37"/>
      <c r="AB382" s="37"/>
      <c r="AC382" s="37"/>
      <c r="AD382" s="37"/>
      <c r="AE382" s="37"/>
      <c r="AT382" s="16" t="s">
        <v>153</v>
      </c>
      <c r="AU382" s="16" t="s">
        <v>199</v>
      </c>
    </row>
    <row r="383" s="12" customFormat="1" ht="22.8" customHeight="1">
      <c r="A383" s="12"/>
      <c r="B383" s="194"/>
      <c r="C383" s="195"/>
      <c r="D383" s="196" t="s">
        <v>70</v>
      </c>
      <c r="E383" s="208" t="s">
        <v>431</v>
      </c>
      <c r="F383" s="208" t="s">
        <v>432</v>
      </c>
      <c r="G383" s="195"/>
      <c r="H383" s="195"/>
      <c r="I383" s="198"/>
      <c r="J383" s="209">
        <f>BK383</f>
        <v>0</v>
      </c>
      <c r="K383" s="195"/>
      <c r="L383" s="200"/>
      <c r="M383" s="201"/>
      <c r="N383" s="202"/>
      <c r="O383" s="202"/>
      <c r="P383" s="203">
        <f>P384+P387+P390+P393+P396+P399+P402+P405+P408+P411</f>
        <v>0</v>
      </c>
      <c r="Q383" s="202"/>
      <c r="R383" s="203">
        <f>R384+R387+R390+R393+R396+R399+R402+R405+R408+R411</f>
        <v>0</v>
      </c>
      <c r="S383" s="202"/>
      <c r="T383" s="204">
        <f>T384+T387+T390+T393+T396+T399+T402+T405+T408+T411</f>
        <v>0</v>
      </c>
      <c r="U383" s="12"/>
      <c r="V383" s="12"/>
      <c r="W383" s="12"/>
      <c r="X383" s="12"/>
      <c r="Y383" s="12"/>
      <c r="Z383" s="12"/>
      <c r="AA383" s="12"/>
      <c r="AB383" s="12"/>
      <c r="AC383" s="12"/>
      <c r="AD383" s="12"/>
      <c r="AE383" s="12"/>
      <c r="AR383" s="205" t="s">
        <v>78</v>
      </c>
      <c r="AT383" s="206" t="s">
        <v>70</v>
      </c>
      <c r="AU383" s="206" t="s">
        <v>76</v>
      </c>
      <c r="AY383" s="205" t="s">
        <v>143</v>
      </c>
      <c r="BK383" s="207">
        <f>BK384+BK387+BK390+BK393+BK396+BK399+BK402+BK405+BK408+BK411</f>
        <v>0</v>
      </c>
    </row>
    <row r="384" s="12" customFormat="1" ht="20.88" customHeight="1">
      <c r="A384" s="12"/>
      <c r="B384" s="194"/>
      <c r="C384" s="195"/>
      <c r="D384" s="196" t="s">
        <v>70</v>
      </c>
      <c r="E384" s="208" t="s">
        <v>433</v>
      </c>
      <c r="F384" s="208" t="s">
        <v>434</v>
      </c>
      <c r="G384" s="195"/>
      <c r="H384" s="195"/>
      <c r="I384" s="198"/>
      <c r="J384" s="209">
        <f>BK384</f>
        <v>0</v>
      </c>
      <c r="K384" s="195"/>
      <c r="L384" s="200"/>
      <c r="M384" s="201"/>
      <c r="N384" s="202"/>
      <c r="O384" s="202"/>
      <c r="P384" s="203">
        <f>SUM(P385:P386)</f>
        <v>0</v>
      </c>
      <c r="Q384" s="202"/>
      <c r="R384" s="203">
        <f>SUM(R385:R386)</f>
        <v>0</v>
      </c>
      <c r="S384" s="202"/>
      <c r="T384" s="204">
        <f>SUM(T385:T386)</f>
        <v>0</v>
      </c>
      <c r="U384" s="12"/>
      <c r="V384" s="12"/>
      <c r="W384" s="12"/>
      <c r="X384" s="12"/>
      <c r="Y384" s="12"/>
      <c r="Z384" s="12"/>
      <c r="AA384" s="12"/>
      <c r="AB384" s="12"/>
      <c r="AC384" s="12"/>
      <c r="AD384" s="12"/>
      <c r="AE384" s="12"/>
      <c r="AR384" s="205" t="s">
        <v>78</v>
      </c>
      <c r="AT384" s="206" t="s">
        <v>70</v>
      </c>
      <c r="AU384" s="206" t="s">
        <v>78</v>
      </c>
      <c r="AY384" s="205" t="s">
        <v>143</v>
      </c>
      <c r="BK384" s="207">
        <f>SUM(BK385:BK386)</f>
        <v>0</v>
      </c>
    </row>
    <row r="385" s="2" customFormat="1" ht="21.75" customHeight="1">
      <c r="A385" s="37"/>
      <c r="B385" s="38"/>
      <c r="C385" s="210" t="s">
        <v>832</v>
      </c>
      <c r="D385" s="210" t="s">
        <v>146</v>
      </c>
      <c r="E385" s="211" t="s">
        <v>833</v>
      </c>
      <c r="F385" s="212" t="s">
        <v>834</v>
      </c>
      <c r="G385" s="213" t="s">
        <v>191</v>
      </c>
      <c r="H385" s="214">
        <v>0.44400000000000001</v>
      </c>
      <c r="I385" s="215"/>
      <c r="J385" s="216">
        <f>ROUND(I385*H385,2)</f>
        <v>0</v>
      </c>
      <c r="K385" s="212" t="s">
        <v>150</v>
      </c>
      <c r="L385" s="43"/>
      <c r="M385" s="217" t="s">
        <v>19</v>
      </c>
      <c r="N385" s="218" t="s">
        <v>42</v>
      </c>
      <c r="O385" s="83"/>
      <c r="P385" s="219">
        <f>O385*H385</f>
        <v>0</v>
      </c>
      <c r="Q385" s="219">
        <v>0</v>
      </c>
      <c r="R385" s="219">
        <f>Q385*H385</f>
        <v>0</v>
      </c>
      <c r="S385" s="219">
        <v>0</v>
      </c>
      <c r="T385" s="220">
        <f>S385*H385</f>
        <v>0</v>
      </c>
      <c r="U385" s="37"/>
      <c r="V385" s="37"/>
      <c r="W385" s="37"/>
      <c r="X385" s="37"/>
      <c r="Y385" s="37"/>
      <c r="Z385" s="37"/>
      <c r="AA385" s="37"/>
      <c r="AB385" s="37"/>
      <c r="AC385" s="37"/>
      <c r="AD385" s="37"/>
      <c r="AE385" s="37"/>
      <c r="AR385" s="221" t="s">
        <v>437</v>
      </c>
      <c r="AT385" s="221" t="s">
        <v>146</v>
      </c>
      <c r="AU385" s="221" t="s">
        <v>199</v>
      </c>
      <c r="AY385" s="16" t="s">
        <v>143</v>
      </c>
      <c r="BE385" s="222">
        <f>IF(N385="základní",J385,0)</f>
        <v>0</v>
      </c>
      <c r="BF385" s="222">
        <f>IF(N385="snížená",J385,0)</f>
        <v>0</v>
      </c>
      <c r="BG385" s="222">
        <f>IF(N385="zákl. přenesená",J385,0)</f>
        <v>0</v>
      </c>
      <c r="BH385" s="222">
        <f>IF(N385="sníž. přenesená",J385,0)</f>
        <v>0</v>
      </c>
      <c r="BI385" s="222">
        <f>IF(N385="nulová",J385,0)</f>
        <v>0</v>
      </c>
      <c r="BJ385" s="16" t="s">
        <v>76</v>
      </c>
      <c r="BK385" s="222">
        <f>ROUND(I385*H385,2)</f>
        <v>0</v>
      </c>
      <c r="BL385" s="16" t="s">
        <v>437</v>
      </c>
      <c r="BM385" s="221" t="s">
        <v>835</v>
      </c>
    </row>
    <row r="386" s="2" customFormat="1">
      <c r="A386" s="37"/>
      <c r="B386" s="38"/>
      <c r="C386" s="39"/>
      <c r="D386" s="223" t="s">
        <v>153</v>
      </c>
      <c r="E386" s="39"/>
      <c r="F386" s="224" t="s">
        <v>836</v>
      </c>
      <c r="G386" s="39"/>
      <c r="H386" s="39"/>
      <c r="I386" s="129"/>
      <c r="J386" s="39"/>
      <c r="K386" s="39"/>
      <c r="L386" s="43"/>
      <c r="M386" s="225"/>
      <c r="N386" s="226"/>
      <c r="O386" s="83"/>
      <c r="P386" s="83"/>
      <c r="Q386" s="83"/>
      <c r="R386" s="83"/>
      <c r="S386" s="83"/>
      <c r="T386" s="84"/>
      <c r="U386" s="37"/>
      <c r="V386" s="37"/>
      <c r="W386" s="37"/>
      <c r="X386" s="37"/>
      <c r="Y386" s="37"/>
      <c r="Z386" s="37"/>
      <c r="AA386" s="37"/>
      <c r="AB386" s="37"/>
      <c r="AC386" s="37"/>
      <c r="AD386" s="37"/>
      <c r="AE386" s="37"/>
      <c r="AT386" s="16" t="s">
        <v>153</v>
      </c>
      <c r="AU386" s="16" t="s">
        <v>199</v>
      </c>
    </row>
    <row r="387" s="12" customFormat="1" ht="20.88" customHeight="1">
      <c r="A387" s="12"/>
      <c r="B387" s="194"/>
      <c r="C387" s="195"/>
      <c r="D387" s="196" t="s">
        <v>70</v>
      </c>
      <c r="E387" s="208" t="s">
        <v>474</v>
      </c>
      <c r="F387" s="208" t="s">
        <v>475</v>
      </c>
      <c r="G387" s="195"/>
      <c r="H387" s="195"/>
      <c r="I387" s="198"/>
      <c r="J387" s="209">
        <f>BK387</f>
        <v>0</v>
      </c>
      <c r="K387" s="195"/>
      <c r="L387" s="200"/>
      <c r="M387" s="201"/>
      <c r="N387" s="202"/>
      <c r="O387" s="202"/>
      <c r="P387" s="203">
        <f>SUM(P388:P389)</f>
        <v>0</v>
      </c>
      <c r="Q387" s="202"/>
      <c r="R387" s="203">
        <f>SUM(R388:R389)</f>
        <v>0</v>
      </c>
      <c r="S387" s="202"/>
      <c r="T387" s="204">
        <f>SUM(T388:T389)</f>
        <v>0</v>
      </c>
      <c r="U387" s="12"/>
      <c r="V387" s="12"/>
      <c r="W387" s="12"/>
      <c r="X387" s="12"/>
      <c r="Y387" s="12"/>
      <c r="Z387" s="12"/>
      <c r="AA387" s="12"/>
      <c r="AB387" s="12"/>
      <c r="AC387" s="12"/>
      <c r="AD387" s="12"/>
      <c r="AE387" s="12"/>
      <c r="AR387" s="205" t="s">
        <v>78</v>
      </c>
      <c r="AT387" s="206" t="s">
        <v>70</v>
      </c>
      <c r="AU387" s="206" t="s">
        <v>78</v>
      </c>
      <c r="AY387" s="205" t="s">
        <v>143</v>
      </c>
      <c r="BK387" s="207">
        <f>SUM(BK388:BK389)</f>
        <v>0</v>
      </c>
    </row>
    <row r="388" s="2" customFormat="1" ht="21.75" customHeight="1">
      <c r="A388" s="37"/>
      <c r="B388" s="38"/>
      <c r="C388" s="210" t="s">
        <v>837</v>
      </c>
      <c r="D388" s="210" t="s">
        <v>146</v>
      </c>
      <c r="E388" s="211" t="s">
        <v>838</v>
      </c>
      <c r="F388" s="212" t="s">
        <v>839</v>
      </c>
      <c r="G388" s="213" t="s">
        <v>191</v>
      </c>
      <c r="H388" s="214">
        <v>1.5389999999999999</v>
      </c>
      <c r="I388" s="215"/>
      <c r="J388" s="216">
        <f>ROUND(I388*H388,2)</f>
        <v>0</v>
      </c>
      <c r="K388" s="212" t="s">
        <v>150</v>
      </c>
      <c r="L388" s="43"/>
      <c r="M388" s="217" t="s">
        <v>19</v>
      </c>
      <c r="N388" s="218" t="s">
        <v>42</v>
      </c>
      <c r="O388" s="83"/>
      <c r="P388" s="219">
        <f>O388*H388</f>
        <v>0</v>
      </c>
      <c r="Q388" s="219">
        <v>0</v>
      </c>
      <c r="R388" s="219">
        <f>Q388*H388</f>
        <v>0</v>
      </c>
      <c r="S388" s="219">
        <v>0</v>
      </c>
      <c r="T388" s="220">
        <f>S388*H388</f>
        <v>0</v>
      </c>
      <c r="U388" s="37"/>
      <c r="V388" s="37"/>
      <c r="W388" s="37"/>
      <c r="X388" s="37"/>
      <c r="Y388" s="37"/>
      <c r="Z388" s="37"/>
      <c r="AA388" s="37"/>
      <c r="AB388" s="37"/>
      <c r="AC388" s="37"/>
      <c r="AD388" s="37"/>
      <c r="AE388" s="37"/>
      <c r="AR388" s="221" t="s">
        <v>437</v>
      </c>
      <c r="AT388" s="221" t="s">
        <v>146</v>
      </c>
      <c r="AU388" s="221" t="s">
        <v>199</v>
      </c>
      <c r="AY388" s="16" t="s">
        <v>143</v>
      </c>
      <c r="BE388" s="222">
        <f>IF(N388="základní",J388,0)</f>
        <v>0</v>
      </c>
      <c r="BF388" s="222">
        <f>IF(N388="snížená",J388,0)</f>
        <v>0</v>
      </c>
      <c r="BG388" s="222">
        <f>IF(N388="zákl. přenesená",J388,0)</f>
        <v>0</v>
      </c>
      <c r="BH388" s="222">
        <f>IF(N388="sníž. přenesená",J388,0)</f>
        <v>0</v>
      </c>
      <c r="BI388" s="222">
        <f>IF(N388="nulová",J388,0)</f>
        <v>0</v>
      </c>
      <c r="BJ388" s="16" t="s">
        <v>76</v>
      </c>
      <c r="BK388" s="222">
        <f>ROUND(I388*H388,2)</f>
        <v>0</v>
      </c>
      <c r="BL388" s="16" t="s">
        <v>437</v>
      </c>
      <c r="BM388" s="221" t="s">
        <v>840</v>
      </c>
    </row>
    <row r="389" s="2" customFormat="1">
      <c r="A389" s="37"/>
      <c r="B389" s="38"/>
      <c r="C389" s="39"/>
      <c r="D389" s="223" t="s">
        <v>153</v>
      </c>
      <c r="E389" s="39"/>
      <c r="F389" s="224" t="s">
        <v>841</v>
      </c>
      <c r="G389" s="39"/>
      <c r="H389" s="39"/>
      <c r="I389" s="129"/>
      <c r="J389" s="39"/>
      <c r="K389" s="39"/>
      <c r="L389" s="43"/>
      <c r="M389" s="225"/>
      <c r="N389" s="226"/>
      <c r="O389" s="83"/>
      <c r="P389" s="83"/>
      <c r="Q389" s="83"/>
      <c r="R389" s="83"/>
      <c r="S389" s="83"/>
      <c r="T389" s="84"/>
      <c r="U389" s="37"/>
      <c r="V389" s="37"/>
      <c r="W389" s="37"/>
      <c r="X389" s="37"/>
      <c r="Y389" s="37"/>
      <c r="Z389" s="37"/>
      <c r="AA389" s="37"/>
      <c r="AB389" s="37"/>
      <c r="AC389" s="37"/>
      <c r="AD389" s="37"/>
      <c r="AE389" s="37"/>
      <c r="AT389" s="16" t="s">
        <v>153</v>
      </c>
      <c r="AU389" s="16" t="s">
        <v>199</v>
      </c>
    </row>
    <row r="390" s="12" customFormat="1" ht="20.88" customHeight="1">
      <c r="A390" s="12"/>
      <c r="B390" s="194"/>
      <c r="C390" s="195"/>
      <c r="D390" s="196" t="s">
        <v>70</v>
      </c>
      <c r="E390" s="208" t="s">
        <v>502</v>
      </c>
      <c r="F390" s="208" t="s">
        <v>503</v>
      </c>
      <c r="G390" s="195"/>
      <c r="H390" s="195"/>
      <c r="I390" s="198"/>
      <c r="J390" s="209">
        <f>BK390</f>
        <v>0</v>
      </c>
      <c r="K390" s="195"/>
      <c r="L390" s="200"/>
      <c r="M390" s="201"/>
      <c r="N390" s="202"/>
      <c r="O390" s="202"/>
      <c r="P390" s="203">
        <f>SUM(P391:P392)</f>
        <v>0</v>
      </c>
      <c r="Q390" s="202"/>
      <c r="R390" s="203">
        <f>SUM(R391:R392)</f>
        <v>0</v>
      </c>
      <c r="S390" s="202"/>
      <c r="T390" s="204">
        <f>SUM(T391:T392)</f>
        <v>0</v>
      </c>
      <c r="U390" s="12"/>
      <c r="V390" s="12"/>
      <c r="W390" s="12"/>
      <c r="X390" s="12"/>
      <c r="Y390" s="12"/>
      <c r="Z390" s="12"/>
      <c r="AA390" s="12"/>
      <c r="AB390" s="12"/>
      <c r="AC390" s="12"/>
      <c r="AD390" s="12"/>
      <c r="AE390" s="12"/>
      <c r="AR390" s="205" t="s">
        <v>78</v>
      </c>
      <c r="AT390" s="206" t="s">
        <v>70</v>
      </c>
      <c r="AU390" s="206" t="s">
        <v>78</v>
      </c>
      <c r="AY390" s="205" t="s">
        <v>143</v>
      </c>
      <c r="BK390" s="207">
        <f>SUM(BK391:BK392)</f>
        <v>0</v>
      </c>
    </row>
    <row r="391" s="2" customFormat="1" ht="21.75" customHeight="1">
      <c r="A391" s="37"/>
      <c r="B391" s="38"/>
      <c r="C391" s="210" t="s">
        <v>842</v>
      </c>
      <c r="D391" s="210" t="s">
        <v>146</v>
      </c>
      <c r="E391" s="211" t="s">
        <v>843</v>
      </c>
      <c r="F391" s="212" t="s">
        <v>844</v>
      </c>
      <c r="G391" s="213" t="s">
        <v>191</v>
      </c>
      <c r="H391" s="214">
        <v>2.887</v>
      </c>
      <c r="I391" s="215"/>
      <c r="J391" s="216">
        <f>ROUND(I391*H391,2)</f>
        <v>0</v>
      </c>
      <c r="K391" s="212" t="s">
        <v>150</v>
      </c>
      <c r="L391" s="43"/>
      <c r="M391" s="217" t="s">
        <v>19</v>
      </c>
      <c r="N391" s="218" t="s">
        <v>42</v>
      </c>
      <c r="O391" s="83"/>
      <c r="P391" s="219">
        <f>O391*H391</f>
        <v>0</v>
      </c>
      <c r="Q391" s="219">
        <v>0</v>
      </c>
      <c r="R391" s="219">
        <f>Q391*H391</f>
        <v>0</v>
      </c>
      <c r="S391" s="219">
        <v>0</v>
      </c>
      <c r="T391" s="220">
        <f>S391*H391</f>
        <v>0</v>
      </c>
      <c r="U391" s="37"/>
      <c r="V391" s="37"/>
      <c r="W391" s="37"/>
      <c r="X391" s="37"/>
      <c r="Y391" s="37"/>
      <c r="Z391" s="37"/>
      <c r="AA391" s="37"/>
      <c r="AB391" s="37"/>
      <c r="AC391" s="37"/>
      <c r="AD391" s="37"/>
      <c r="AE391" s="37"/>
      <c r="AR391" s="221" t="s">
        <v>437</v>
      </c>
      <c r="AT391" s="221" t="s">
        <v>146</v>
      </c>
      <c r="AU391" s="221" t="s">
        <v>199</v>
      </c>
      <c r="AY391" s="16" t="s">
        <v>143</v>
      </c>
      <c r="BE391" s="222">
        <f>IF(N391="základní",J391,0)</f>
        <v>0</v>
      </c>
      <c r="BF391" s="222">
        <f>IF(N391="snížená",J391,0)</f>
        <v>0</v>
      </c>
      <c r="BG391" s="222">
        <f>IF(N391="zákl. přenesená",J391,0)</f>
        <v>0</v>
      </c>
      <c r="BH391" s="222">
        <f>IF(N391="sníž. přenesená",J391,0)</f>
        <v>0</v>
      </c>
      <c r="BI391" s="222">
        <f>IF(N391="nulová",J391,0)</f>
        <v>0</v>
      </c>
      <c r="BJ391" s="16" t="s">
        <v>76</v>
      </c>
      <c r="BK391" s="222">
        <f>ROUND(I391*H391,2)</f>
        <v>0</v>
      </c>
      <c r="BL391" s="16" t="s">
        <v>437</v>
      </c>
      <c r="BM391" s="221" t="s">
        <v>845</v>
      </c>
    </row>
    <row r="392" s="2" customFormat="1">
      <c r="A392" s="37"/>
      <c r="B392" s="38"/>
      <c r="C392" s="39"/>
      <c r="D392" s="223" t="s">
        <v>153</v>
      </c>
      <c r="E392" s="39"/>
      <c r="F392" s="224" t="s">
        <v>846</v>
      </c>
      <c r="G392" s="39"/>
      <c r="H392" s="39"/>
      <c r="I392" s="129"/>
      <c r="J392" s="39"/>
      <c r="K392" s="39"/>
      <c r="L392" s="43"/>
      <c r="M392" s="225"/>
      <c r="N392" s="226"/>
      <c r="O392" s="83"/>
      <c r="P392" s="83"/>
      <c r="Q392" s="83"/>
      <c r="R392" s="83"/>
      <c r="S392" s="83"/>
      <c r="T392" s="84"/>
      <c r="U392" s="37"/>
      <c r="V392" s="37"/>
      <c r="W392" s="37"/>
      <c r="X392" s="37"/>
      <c r="Y392" s="37"/>
      <c r="Z392" s="37"/>
      <c r="AA392" s="37"/>
      <c r="AB392" s="37"/>
      <c r="AC392" s="37"/>
      <c r="AD392" s="37"/>
      <c r="AE392" s="37"/>
      <c r="AT392" s="16" t="s">
        <v>153</v>
      </c>
      <c r="AU392" s="16" t="s">
        <v>199</v>
      </c>
    </row>
    <row r="393" s="12" customFormat="1" ht="20.88" customHeight="1">
      <c r="A393" s="12"/>
      <c r="B393" s="194"/>
      <c r="C393" s="195"/>
      <c r="D393" s="196" t="s">
        <v>70</v>
      </c>
      <c r="E393" s="208" t="s">
        <v>553</v>
      </c>
      <c r="F393" s="208" t="s">
        <v>554</v>
      </c>
      <c r="G393" s="195"/>
      <c r="H393" s="195"/>
      <c r="I393" s="198"/>
      <c r="J393" s="209">
        <f>BK393</f>
        <v>0</v>
      </c>
      <c r="K393" s="195"/>
      <c r="L393" s="200"/>
      <c r="M393" s="201"/>
      <c r="N393" s="202"/>
      <c r="O393" s="202"/>
      <c r="P393" s="203">
        <f>SUM(P394:P395)</f>
        <v>0</v>
      </c>
      <c r="Q393" s="202"/>
      <c r="R393" s="203">
        <f>SUM(R394:R395)</f>
        <v>0</v>
      </c>
      <c r="S393" s="202"/>
      <c r="T393" s="204">
        <f>SUM(T394:T395)</f>
        <v>0</v>
      </c>
      <c r="U393" s="12"/>
      <c r="V393" s="12"/>
      <c r="W393" s="12"/>
      <c r="X393" s="12"/>
      <c r="Y393" s="12"/>
      <c r="Z393" s="12"/>
      <c r="AA393" s="12"/>
      <c r="AB393" s="12"/>
      <c r="AC393" s="12"/>
      <c r="AD393" s="12"/>
      <c r="AE393" s="12"/>
      <c r="AR393" s="205" t="s">
        <v>78</v>
      </c>
      <c r="AT393" s="206" t="s">
        <v>70</v>
      </c>
      <c r="AU393" s="206" t="s">
        <v>78</v>
      </c>
      <c r="AY393" s="205" t="s">
        <v>143</v>
      </c>
      <c r="BK393" s="207">
        <f>SUM(BK394:BK395)</f>
        <v>0</v>
      </c>
    </row>
    <row r="394" s="2" customFormat="1" ht="33" customHeight="1">
      <c r="A394" s="37"/>
      <c r="B394" s="38"/>
      <c r="C394" s="210" t="s">
        <v>847</v>
      </c>
      <c r="D394" s="210" t="s">
        <v>146</v>
      </c>
      <c r="E394" s="211" t="s">
        <v>848</v>
      </c>
      <c r="F394" s="212" t="s">
        <v>849</v>
      </c>
      <c r="G394" s="213" t="s">
        <v>191</v>
      </c>
      <c r="H394" s="214">
        <v>5.0449999999999999</v>
      </c>
      <c r="I394" s="215"/>
      <c r="J394" s="216">
        <f>ROUND(I394*H394,2)</f>
        <v>0</v>
      </c>
      <c r="K394" s="212" t="s">
        <v>150</v>
      </c>
      <c r="L394" s="43"/>
      <c r="M394" s="217" t="s">
        <v>19</v>
      </c>
      <c r="N394" s="218" t="s">
        <v>42</v>
      </c>
      <c r="O394" s="83"/>
      <c r="P394" s="219">
        <f>O394*H394</f>
        <v>0</v>
      </c>
      <c r="Q394" s="219">
        <v>0</v>
      </c>
      <c r="R394" s="219">
        <f>Q394*H394</f>
        <v>0</v>
      </c>
      <c r="S394" s="219">
        <v>0</v>
      </c>
      <c r="T394" s="220">
        <f>S394*H394</f>
        <v>0</v>
      </c>
      <c r="U394" s="37"/>
      <c r="V394" s="37"/>
      <c r="W394" s="37"/>
      <c r="X394" s="37"/>
      <c r="Y394" s="37"/>
      <c r="Z394" s="37"/>
      <c r="AA394" s="37"/>
      <c r="AB394" s="37"/>
      <c r="AC394" s="37"/>
      <c r="AD394" s="37"/>
      <c r="AE394" s="37"/>
      <c r="AR394" s="221" t="s">
        <v>437</v>
      </c>
      <c r="AT394" s="221" t="s">
        <v>146</v>
      </c>
      <c r="AU394" s="221" t="s">
        <v>199</v>
      </c>
      <c r="AY394" s="16" t="s">
        <v>143</v>
      </c>
      <c r="BE394" s="222">
        <f>IF(N394="základní",J394,0)</f>
        <v>0</v>
      </c>
      <c r="BF394" s="222">
        <f>IF(N394="snížená",J394,0)</f>
        <v>0</v>
      </c>
      <c r="BG394" s="222">
        <f>IF(N394="zákl. přenesená",J394,0)</f>
        <v>0</v>
      </c>
      <c r="BH394" s="222">
        <f>IF(N394="sníž. přenesená",J394,0)</f>
        <v>0</v>
      </c>
      <c r="BI394" s="222">
        <f>IF(N394="nulová",J394,0)</f>
        <v>0</v>
      </c>
      <c r="BJ394" s="16" t="s">
        <v>76</v>
      </c>
      <c r="BK394" s="222">
        <f>ROUND(I394*H394,2)</f>
        <v>0</v>
      </c>
      <c r="BL394" s="16" t="s">
        <v>437</v>
      </c>
      <c r="BM394" s="221" t="s">
        <v>850</v>
      </c>
    </row>
    <row r="395" s="2" customFormat="1">
      <c r="A395" s="37"/>
      <c r="B395" s="38"/>
      <c r="C395" s="39"/>
      <c r="D395" s="223" t="s">
        <v>153</v>
      </c>
      <c r="E395" s="39"/>
      <c r="F395" s="224" t="s">
        <v>851</v>
      </c>
      <c r="G395" s="39"/>
      <c r="H395" s="39"/>
      <c r="I395" s="129"/>
      <c r="J395" s="39"/>
      <c r="K395" s="39"/>
      <c r="L395" s="43"/>
      <c r="M395" s="225"/>
      <c r="N395" s="226"/>
      <c r="O395" s="83"/>
      <c r="P395" s="83"/>
      <c r="Q395" s="83"/>
      <c r="R395" s="83"/>
      <c r="S395" s="83"/>
      <c r="T395" s="84"/>
      <c r="U395" s="37"/>
      <c r="V395" s="37"/>
      <c r="W395" s="37"/>
      <c r="X395" s="37"/>
      <c r="Y395" s="37"/>
      <c r="Z395" s="37"/>
      <c r="AA395" s="37"/>
      <c r="AB395" s="37"/>
      <c r="AC395" s="37"/>
      <c r="AD395" s="37"/>
      <c r="AE395" s="37"/>
      <c r="AT395" s="16" t="s">
        <v>153</v>
      </c>
      <c r="AU395" s="16" t="s">
        <v>199</v>
      </c>
    </row>
    <row r="396" s="12" customFormat="1" ht="20.88" customHeight="1">
      <c r="A396" s="12"/>
      <c r="B396" s="194"/>
      <c r="C396" s="195"/>
      <c r="D396" s="196" t="s">
        <v>70</v>
      </c>
      <c r="E396" s="208" t="s">
        <v>575</v>
      </c>
      <c r="F396" s="208" t="s">
        <v>576</v>
      </c>
      <c r="G396" s="195"/>
      <c r="H396" s="195"/>
      <c r="I396" s="198"/>
      <c r="J396" s="209">
        <f>BK396</f>
        <v>0</v>
      </c>
      <c r="K396" s="195"/>
      <c r="L396" s="200"/>
      <c r="M396" s="201"/>
      <c r="N396" s="202"/>
      <c r="O396" s="202"/>
      <c r="P396" s="203">
        <f>SUM(P397:P398)</f>
        <v>0</v>
      </c>
      <c r="Q396" s="202"/>
      <c r="R396" s="203">
        <f>SUM(R397:R398)</f>
        <v>0</v>
      </c>
      <c r="S396" s="202"/>
      <c r="T396" s="204">
        <f>SUM(T397:T398)</f>
        <v>0</v>
      </c>
      <c r="U396" s="12"/>
      <c r="V396" s="12"/>
      <c r="W396" s="12"/>
      <c r="X396" s="12"/>
      <c r="Y396" s="12"/>
      <c r="Z396" s="12"/>
      <c r="AA396" s="12"/>
      <c r="AB396" s="12"/>
      <c r="AC396" s="12"/>
      <c r="AD396" s="12"/>
      <c r="AE396" s="12"/>
      <c r="AR396" s="205" t="s">
        <v>78</v>
      </c>
      <c r="AT396" s="206" t="s">
        <v>70</v>
      </c>
      <c r="AU396" s="206" t="s">
        <v>78</v>
      </c>
      <c r="AY396" s="205" t="s">
        <v>143</v>
      </c>
      <c r="BK396" s="207">
        <f>SUM(BK397:BK398)</f>
        <v>0</v>
      </c>
    </row>
    <row r="397" s="2" customFormat="1" ht="21.75" customHeight="1">
      <c r="A397" s="37"/>
      <c r="B397" s="38"/>
      <c r="C397" s="210" t="s">
        <v>852</v>
      </c>
      <c r="D397" s="210" t="s">
        <v>146</v>
      </c>
      <c r="E397" s="211" t="s">
        <v>853</v>
      </c>
      <c r="F397" s="212" t="s">
        <v>854</v>
      </c>
      <c r="G397" s="213" t="s">
        <v>191</v>
      </c>
      <c r="H397" s="214">
        <v>0.11799999999999999</v>
      </c>
      <c r="I397" s="215"/>
      <c r="J397" s="216">
        <f>ROUND(I397*H397,2)</f>
        <v>0</v>
      </c>
      <c r="K397" s="212" t="s">
        <v>150</v>
      </c>
      <c r="L397" s="43"/>
      <c r="M397" s="217" t="s">
        <v>19</v>
      </c>
      <c r="N397" s="218" t="s">
        <v>42</v>
      </c>
      <c r="O397" s="83"/>
      <c r="P397" s="219">
        <f>O397*H397</f>
        <v>0</v>
      </c>
      <c r="Q397" s="219">
        <v>0</v>
      </c>
      <c r="R397" s="219">
        <f>Q397*H397</f>
        <v>0</v>
      </c>
      <c r="S397" s="219">
        <v>0</v>
      </c>
      <c r="T397" s="220">
        <f>S397*H397</f>
        <v>0</v>
      </c>
      <c r="U397" s="37"/>
      <c r="V397" s="37"/>
      <c r="W397" s="37"/>
      <c r="X397" s="37"/>
      <c r="Y397" s="37"/>
      <c r="Z397" s="37"/>
      <c r="AA397" s="37"/>
      <c r="AB397" s="37"/>
      <c r="AC397" s="37"/>
      <c r="AD397" s="37"/>
      <c r="AE397" s="37"/>
      <c r="AR397" s="221" t="s">
        <v>437</v>
      </c>
      <c r="AT397" s="221" t="s">
        <v>146</v>
      </c>
      <c r="AU397" s="221" t="s">
        <v>199</v>
      </c>
      <c r="AY397" s="16" t="s">
        <v>143</v>
      </c>
      <c r="BE397" s="222">
        <f>IF(N397="základní",J397,0)</f>
        <v>0</v>
      </c>
      <c r="BF397" s="222">
        <f>IF(N397="snížená",J397,0)</f>
        <v>0</v>
      </c>
      <c r="BG397" s="222">
        <f>IF(N397="zákl. přenesená",J397,0)</f>
        <v>0</v>
      </c>
      <c r="BH397" s="222">
        <f>IF(N397="sníž. přenesená",J397,0)</f>
        <v>0</v>
      </c>
      <c r="BI397" s="222">
        <f>IF(N397="nulová",J397,0)</f>
        <v>0</v>
      </c>
      <c r="BJ397" s="16" t="s">
        <v>76</v>
      </c>
      <c r="BK397" s="222">
        <f>ROUND(I397*H397,2)</f>
        <v>0</v>
      </c>
      <c r="BL397" s="16" t="s">
        <v>437</v>
      </c>
      <c r="BM397" s="221" t="s">
        <v>855</v>
      </c>
    </row>
    <row r="398" s="2" customFormat="1">
      <c r="A398" s="37"/>
      <c r="B398" s="38"/>
      <c r="C398" s="39"/>
      <c r="D398" s="223" t="s">
        <v>153</v>
      </c>
      <c r="E398" s="39"/>
      <c r="F398" s="224" t="s">
        <v>846</v>
      </c>
      <c r="G398" s="39"/>
      <c r="H398" s="39"/>
      <c r="I398" s="129"/>
      <c r="J398" s="39"/>
      <c r="K398" s="39"/>
      <c r="L398" s="43"/>
      <c r="M398" s="225"/>
      <c r="N398" s="226"/>
      <c r="O398" s="83"/>
      <c r="P398" s="83"/>
      <c r="Q398" s="83"/>
      <c r="R398" s="83"/>
      <c r="S398" s="83"/>
      <c r="T398" s="84"/>
      <c r="U398" s="37"/>
      <c r="V398" s="37"/>
      <c r="W398" s="37"/>
      <c r="X398" s="37"/>
      <c r="Y398" s="37"/>
      <c r="Z398" s="37"/>
      <c r="AA398" s="37"/>
      <c r="AB398" s="37"/>
      <c r="AC398" s="37"/>
      <c r="AD398" s="37"/>
      <c r="AE398" s="37"/>
      <c r="AT398" s="16" t="s">
        <v>153</v>
      </c>
      <c r="AU398" s="16" t="s">
        <v>199</v>
      </c>
    </row>
    <row r="399" s="12" customFormat="1" ht="20.88" customHeight="1">
      <c r="A399" s="12"/>
      <c r="B399" s="194"/>
      <c r="C399" s="195"/>
      <c r="D399" s="196" t="s">
        <v>70</v>
      </c>
      <c r="E399" s="208" t="s">
        <v>593</v>
      </c>
      <c r="F399" s="208" t="s">
        <v>594</v>
      </c>
      <c r="G399" s="195"/>
      <c r="H399" s="195"/>
      <c r="I399" s="198"/>
      <c r="J399" s="209">
        <f>BK399</f>
        <v>0</v>
      </c>
      <c r="K399" s="195"/>
      <c r="L399" s="200"/>
      <c r="M399" s="201"/>
      <c r="N399" s="202"/>
      <c r="O399" s="202"/>
      <c r="P399" s="203">
        <f>SUM(P400:P401)</f>
        <v>0</v>
      </c>
      <c r="Q399" s="202"/>
      <c r="R399" s="203">
        <f>SUM(R400:R401)</f>
        <v>0</v>
      </c>
      <c r="S399" s="202"/>
      <c r="T399" s="204">
        <f>SUM(T400:T401)</f>
        <v>0</v>
      </c>
      <c r="U399" s="12"/>
      <c r="V399" s="12"/>
      <c r="W399" s="12"/>
      <c r="X399" s="12"/>
      <c r="Y399" s="12"/>
      <c r="Z399" s="12"/>
      <c r="AA399" s="12"/>
      <c r="AB399" s="12"/>
      <c r="AC399" s="12"/>
      <c r="AD399" s="12"/>
      <c r="AE399" s="12"/>
      <c r="AR399" s="205" t="s">
        <v>78</v>
      </c>
      <c r="AT399" s="206" t="s">
        <v>70</v>
      </c>
      <c r="AU399" s="206" t="s">
        <v>78</v>
      </c>
      <c r="AY399" s="205" t="s">
        <v>143</v>
      </c>
      <c r="BK399" s="207">
        <f>SUM(BK400:BK401)</f>
        <v>0</v>
      </c>
    </row>
    <row r="400" s="2" customFormat="1" ht="21.75" customHeight="1">
      <c r="A400" s="37"/>
      <c r="B400" s="38"/>
      <c r="C400" s="210" t="s">
        <v>856</v>
      </c>
      <c r="D400" s="210" t="s">
        <v>146</v>
      </c>
      <c r="E400" s="211" t="s">
        <v>857</v>
      </c>
      <c r="F400" s="212" t="s">
        <v>858</v>
      </c>
      <c r="G400" s="213" t="s">
        <v>191</v>
      </c>
      <c r="H400" s="214">
        <v>0.028000000000000001</v>
      </c>
      <c r="I400" s="215"/>
      <c r="J400" s="216">
        <f>ROUND(I400*H400,2)</f>
        <v>0</v>
      </c>
      <c r="K400" s="212" t="s">
        <v>150</v>
      </c>
      <c r="L400" s="43"/>
      <c r="M400" s="217" t="s">
        <v>19</v>
      </c>
      <c r="N400" s="218" t="s">
        <v>42</v>
      </c>
      <c r="O400" s="83"/>
      <c r="P400" s="219">
        <f>O400*H400</f>
        <v>0</v>
      </c>
      <c r="Q400" s="219">
        <v>0</v>
      </c>
      <c r="R400" s="219">
        <f>Q400*H400</f>
        <v>0</v>
      </c>
      <c r="S400" s="219">
        <v>0</v>
      </c>
      <c r="T400" s="220">
        <f>S400*H400</f>
        <v>0</v>
      </c>
      <c r="U400" s="37"/>
      <c r="V400" s="37"/>
      <c r="W400" s="37"/>
      <c r="X400" s="37"/>
      <c r="Y400" s="37"/>
      <c r="Z400" s="37"/>
      <c r="AA400" s="37"/>
      <c r="AB400" s="37"/>
      <c r="AC400" s="37"/>
      <c r="AD400" s="37"/>
      <c r="AE400" s="37"/>
      <c r="AR400" s="221" t="s">
        <v>437</v>
      </c>
      <c r="AT400" s="221" t="s">
        <v>146</v>
      </c>
      <c r="AU400" s="221" t="s">
        <v>199</v>
      </c>
      <c r="AY400" s="16" t="s">
        <v>143</v>
      </c>
      <c r="BE400" s="222">
        <f>IF(N400="základní",J400,0)</f>
        <v>0</v>
      </c>
      <c r="BF400" s="222">
        <f>IF(N400="snížená",J400,0)</f>
        <v>0</v>
      </c>
      <c r="BG400" s="222">
        <f>IF(N400="zákl. přenesená",J400,0)</f>
        <v>0</v>
      </c>
      <c r="BH400" s="222">
        <f>IF(N400="sníž. přenesená",J400,0)</f>
        <v>0</v>
      </c>
      <c r="BI400" s="222">
        <f>IF(N400="nulová",J400,0)</f>
        <v>0</v>
      </c>
      <c r="BJ400" s="16" t="s">
        <v>76</v>
      </c>
      <c r="BK400" s="222">
        <f>ROUND(I400*H400,2)</f>
        <v>0</v>
      </c>
      <c r="BL400" s="16" t="s">
        <v>437</v>
      </c>
      <c r="BM400" s="221" t="s">
        <v>859</v>
      </c>
    </row>
    <row r="401" s="2" customFormat="1">
      <c r="A401" s="37"/>
      <c r="B401" s="38"/>
      <c r="C401" s="39"/>
      <c r="D401" s="223" t="s">
        <v>153</v>
      </c>
      <c r="E401" s="39"/>
      <c r="F401" s="224" t="s">
        <v>860</v>
      </c>
      <c r="G401" s="39"/>
      <c r="H401" s="39"/>
      <c r="I401" s="129"/>
      <c r="J401" s="39"/>
      <c r="K401" s="39"/>
      <c r="L401" s="43"/>
      <c r="M401" s="225"/>
      <c r="N401" s="226"/>
      <c r="O401" s="83"/>
      <c r="P401" s="83"/>
      <c r="Q401" s="83"/>
      <c r="R401" s="83"/>
      <c r="S401" s="83"/>
      <c r="T401" s="84"/>
      <c r="U401" s="37"/>
      <c r="V401" s="37"/>
      <c r="W401" s="37"/>
      <c r="X401" s="37"/>
      <c r="Y401" s="37"/>
      <c r="Z401" s="37"/>
      <c r="AA401" s="37"/>
      <c r="AB401" s="37"/>
      <c r="AC401" s="37"/>
      <c r="AD401" s="37"/>
      <c r="AE401" s="37"/>
      <c r="AT401" s="16" t="s">
        <v>153</v>
      </c>
      <c r="AU401" s="16" t="s">
        <v>199</v>
      </c>
    </row>
    <row r="402" s="12" customFormat="1" ht="20.88" customHeight="1">
      <c r="A402" s="12"/>
      <c r="B402" s="194"/>
      <c r="C402" s="195"/>
      <c r="D402" s="196" t="s">
        <v>70</v>
      </c>
      <c r="E402" s="208" t="s">
        <v>605</v>
      </c>
      <c r="F402" s="208" t="s">
        <v>606</v>
      </c>
      <c r="G402" s="195"/>
      <c r="H402" s="195"/>
      <c r="I402" s="198"/>
      <c r="J402" s="209">
        <f>BK402</f>
        <v>0</v>
      </c>
      <c r="K402" s="195"/>
      <c r="L402" s="200"/>
      <c r="M402" s="201"/>
      <c r="N402" s="202"/>
      <c r="O402" s="202"/>
      <c r="P402" s="203">
        <f>SUM(P403:P404)</f>
        <v>0</v>
      </c>
      <c r="Q402" s="202"/>
      <c r="R402" s="203">
        <f>SUM(R403:R404)</f>
        <v>0</v>
      </c>
      <c r="S402" s="202"/>
      <c r="T402" s="204">
        <f>SUM(T403:T404)</f>
        <v>0</v>
      </c>
      <c r="U402" s="12"/>
      <c r="V402" s="12"/>
      <c r="W402" s="12"/>
      <c r="X402" s="12"/>
      <c r="Y402" s="12"/>
      <c r="Z402" s="12"/>
      <c r="AA402" s="12"/>
      <c r="AB402" s="12"/>
      <c r="AC402" s="12"/>
      <c r="AD402" s="12"/>
      <c r="AE402" s="12"/>
      <c r="AR402" s="205" t="s">
        <v>78</v>
      </c>
      <c r="AT402" s="206" t="s">
        <v>70</v>
      </c>
      <c r="AU402" s="206" t="s">
        <v>78</v>
      </c>
      <c r="AY402" s="205" t="s">
        <v>143</v>
      </c>
      <c r="BK402" s="207">
        <f>SUM(BK403:BK404)</f>
        <v>0</v>
      </c>
    </row>
    <row r="403" s="2" customFormat="1" ht="21.75" customHeight="1">
      <c r="A403" s="37"/>
      <c r="B403" s="38"/>
      <c r="C403" s="210" t="s">
        <v>861</v>
      </c>
      <c r="D403" s="210" t="s">
        <v>146</v>
      </c>
      <c r="E403" s="211" t="s">
        <v>862</v>
      </c>
      <c r="F403" s="212" t="s">
        <v>863</v>
      </c>
      <c r="G403" s="213" t="s">
        <v>191</v>
      </c>
      <c r="H403" s="214">
        <v>1.3440000000000001</v>
      </c>
      <c r="I403" s="215"/>
      <c r="J403" s="216">
        <f>ROUND(I403*H403,2)</f>
        <v>0</v>
      </c>
      <c r="K403" s="212" t="s">
        <v>150</v>
      </c>
      <c r="L403" s="43"/>
      <c r="M403" s="217" t="s">
        <v>19</v>
      </c>
      <c r="N403" s="218" t="s">
        <v>42</v>
      </c>
      <c r="O403" s="83"/>
      <c r="P403" s="219">
        <f>O403*H403</f>
        <v>0</v>
      </c>
      <c r="Q403" s="219">
        <v>0</v>
      </c>
      <c r="R403" s="219">
        <f>Q403*H403</f>
        <v>0</v>
      </c>
      <c r="S403" s="219">
        <v>0</v>
      </c>
      <c r="T403" s="220">
        <f>S403*H403</f>
        <v>0</v>
      </c>
      <c r="U403" s="37"/>
      <c r="V403" s="37"/>
      <c r="W403" s="37"/>
      <c r="X403" s="37"/>
      <c r="Y403" s="37"/>
      <c r="Z403" s="37"/>
      <c r="AA403" s="37"/>
      <c r="AB403" s="37"/>
      <c r="AC403" s="37"/>
      <c r="AD403" s="37"/>
      <c r="AE403" s="37"/>
      <c r="AR403" s="221" t="s">
        <v>437</v>
      </c>
      <c r="AT403" s="221" t="s">
        <v>146</v>
      </c>
      <c r="AU403" s="221" t="s">
        <v>199</v>
      </c>
      <c r="AY403" s="16" t="s">
        <v>143</v>
      </c>
      <c r="BE403" s="222">
        <f>IF(N403="základní",J403,0)</f>
        <v>0</v>
      </c>
      <c r="BF403" s="222">
        <f>IF(N403="snížená",J403,0)</f>
        <v>0</v>
      </c>
      <c r="BG403" s="222">
        <f>IF(N403="zákl. přenesená",J403,0)</f>
        <v>0</v>
      </c>
      <c r="BH403" s="222">
        <f>IF(N403="sníž. přenesená",J403,0)</f>
        <v>0</v>
      </c>
      <c r="BI403" s="222">
        <f>IF(N403="nulová",J403,0)</f>
        <v>0</v>
      </c>
      <c r="BJ403" s="16" t="s">
        <v>76</v>
      </c>
      <c r="BK403" s="222">
        <f>ROUND(I403*H403,2)</f>
        <v>0</v>
      </c>
      <c r="BL403" s="16" t="s">
        <v>437</v>
      </c>
      <c r="BM403" s="221" t="s">
        <v>864</v>
      </c>
    </row>
    <row r="404" s="2" customFormat="1">
      <c r="A404" s="37"/>
      <c r="B404" s="38"/>
      <c r="C404" s="39"/>
      <c r="D404" s="223" t="s">
        <v>153</v>
      </c>
      <c r="E404" s="39"/>
      <c r="F404" s="224" t="s">
        <v>796</v>
      </c>
      <c r="G404" s="39"/>
      <c r="H404" s="39"/>
      <c r="I404" s="129"/>
      <c r="J404" s="39"/>
      <c r="K404" s="39"/>
      <c r="L404" s="43"/>
      <c r="M404" s="225"/>
      <c r="N404" s="226"/>
      <c r="O404" s="83"/>
      <c r="P404" s="83"/>
      <c r="Q404" s="83"/>
      <c r="R404" s="83"/>
      <c r="S404" s="83"/>
      <c r="T404" s="84"/>
      <c r="U404" s="37"/>
      <c r="V404" s="37"/>
      <c r="W404" s="37"/>
      <c r="X404" s="37"/>
      <c r="Y404" s="37"/>
      <c r="Z404" s="37"/>
      <c r="AA404" s="37"/>
      <c r="AB404" s="37"/>
      <c r="AC404" s="37"/>
      <c r="AD404" s="37"/>
      <c r="AE404" s="37"/>
      <c r="AT404" s="16" t="s">
        <v>153</v>
      </c>
      <c r="AU404" s="16" t="s">
        <v>199</v>
      </c>
    </row>
    <row r="405" s="12" customFormat="1" ht="20.88" customHeight="1">
      <c r="A405" s="12"/>
      <c r="B405" s="194"/>
      <c r="C405" s="195"/>
      <c r="D405" s="196" t="s">
        <v>70</v>
      </c>
      <c r="E405" s="208" t="s">
        <v>673</v>
      </c>
      <c r="F405" s="208" t="s">
        <v>674</v>
      </c>
      <c r="G405" s="195"/>
      <c r="H405" s="195"/>
      <c r="I405" s="198"/>
      <c r="J405" s="209">
        <f>BK405</f>
        <v>0</v>
      </c>
      <c r="K405" s="195"/>
      <c r="L405" s="200"/>
      <c r="M405" s="201"/>
      <c r="N405" s="202"/>
      <c r="O405" s="202"/>
      <c r="P405" s="203">
        <f>SUM(P406:P407)</f>
        <v>0</v>
      </c>
      <c r="Q405" s="202"/>
      <c r="R405" s="203">
        <f>SUM(R406:R407)</f>
        <v>0</v>
      </c>
      <c r="S405" s="202"/>
      <c r="T405" s="204">
        <f>SUM(T406:T407)</f>
        <v>0</v>
      </c>
      <c r="U405" s="12"/>
      <c r="V405" s="12"/>
      <c r="W405" s="12"/>
      <c r="X405" s="12"/>
      <c r="Y405" s="12"/>
      <c r="Z405" s="12"/>
      <c r="AA405" s="12"/>
      <c r="AB405" s="12"/>
      <c r="AC405" s="12"/>
      <c r="AD405" s="12"/>
      <c r="AE405" s="12"/>
      <c r="AR405" s="205" t="s">
        <v>78</v>
      </c>
      <c r="AT405" s="206" t="s">
        <v>70</v>
      </c>
      <c r="AU405" s="206" t="s">
        <v>78</v>
      </c>
      <c r="AY405" s="205" t="s">
        <v>143</v>
      </c>
      <c r="BK405" s="207">
        <f>SUM(BK406:BK407)</f>
        <v>0</v>
      </c>
    </row>
    <row r="406" s="2" customFormat="1" ht="21.75" customHeight="1">
      <c r="A406" s="37"/>
      <c r="B406" s="38"/>
      <c r="C406" s="210" t="s">
        <v>865</v>
      </c>
      <c r="D406" s="210" t="s">
        <v>146</v>
      </c>
      <c r="E406" s="211" t="s">
        <v>866</v>
      </c>
      <c r="F406" s="212" t="s">
        <v>867</v>
      </c>
      <c r="G406" s="213" t="s">
        <v>191</v>
      </c>
      <c r="H406" s="214">
        <v>0.57699999999999996</v>
      </c>
      <c r="I406" s="215"/>
      <c r="J406" s="216">
        <f>ROUND(I406*H406,2)</f>
        <v>0</v>
      </c>
      <c r="K406" s="212" t="s">
        <v>150</v>
      </c>
      <c r="L406" s="43"/>
      <c r="M406" s="217" t="s">
        <v>19</v>
      </c>
      <c r="N406" s="218" t="s">
        <v>42</v>
      </c>
      <c r="O406" s="83"/>
      <c r="P406" s="219">
        <f>O406*H406</f>
        <v>0</v>
      </c>
      <c r="Q406" s="219">
        <v>0</v>
      </c>
      <c r="R406" s="219">
        <f>Q406*H406</f>
        <v>0</v>
      </c>
      <c r="S406" s="219">
        <v>0</v>
      </c>
      <c r="T406" s="220">
        <f>S406*H406</f>
        <v>0</v>
      </c>
      <c r="U406" s="37"/>
      <c r="V406" s="37"/>
      <c r="W406" s="37"/>
      <c r="X406" s="37"/>
      <c r="Y406" s="37"/>
      <c r="Z406" s="37"/>
      <c r="AA406" s="37"/>
      <c r="AB406" s="37"/>
      <c r="AC406" s="37"/>
      <c r="AD406" s="37"/>
      <c r="AE406" s="37"/>
      <c r="AR406" s="221" t="s">
        <v>437</v>
      </c>
      <c r="AT406" s="221" t="s">
        <v>146</v>
      </c>
      <c r="AU406" s="221" t="s">
        <v>199</v>
      </c>
      <c r="AY406" s="16" t="s">
        <v>143</v>
      </c>
      <c r="BE406" s="222">
        <f>IF(N406="základní",J406,0)</f>
        <v>0</v>
      </c>
      <c r="BF406" s="222">
        <f>IF(N406="snížená",J406,0)</f>
        <v>0</v>
      </c>
      <c r="BG406" s="222">
        <f>IF(N406="zákl. přenesená",J406,0)</f>
        <v>0</v>
      </c>
      <c r="BH406" s="222">
        <f>IF(N406="sníž. přenesená",J406,0)</f>
        <v>0</v>
      </c>
      <c r="BI406" s="222">
        <f>IF(N406="nulová",J406,0)</f>
        <v>0</v>
      </c>
      <c r="BJ406" s="16" t="s">
        <v>76</v>
      </c>
      <c r="BK406" s="222">
        <f>ROUND(I406*H406,2)</f>
        <v>0</v>
      </c>
      <c r="BL406" s="16" t="s">
        <v>437</v>
      </c>
      <c r="BM406" s="221" t="s">
        <v>868</v>
      </c>
    </row>
    <row r="407" s="2" customFormat="1">
      <c r="A407" s="37"/>
      <c r="B407" s="38"/>
      <c r="C407" s="39"/>
      <c r="D407" s="223" t="s">
        <v>153</v>
      </c>
      <c r="E407" s="39"/>
      <c r="F407" s="224" t="s">
        <v>869</v>
      </c>
      <c r="G407" s="39"/>
      <c r="H407" s="39"/>
      <c r="I407" s="129"/>
      <c r="J407" s="39"/>
      <c r="K407" s="39"/>
      <c r="L407" s="43"/>
      <c r="M407" s="225"/>
      <c r="N407" s="226"/>
      <c r="O407" s="83"/>
      <c r="P407" s="83"/>
      <c r="Q407" s="83"/>
      <c r="R407" s="83"/>
      <c r="S407" s="83"/>
      <c r="T407" s="84"/>
      <c r="U407" s="37"/>
      <c r="V407" s="37"/>
      <c r="W407" s="37"/>
      <c r="X407" s="37"/>
      <c r="Y407" s="37"/>
      <c r="Z407" s="37"/>
      <c r="AA407" s="37"/>
      <c r="AB407" s="37"/>
      <c r="AC407" s="37"/>
      <c r="AD407" s="37"/>
      <c r="AE407" s="37"/>
      <c r="AT407" s="16" t="s">
        <v>153</v>
      </c>
      <c r="AU407" s="16" t="s">
        <v>199</v>
      </c>
    </row>
    <row r="408" s="12" customFormat="1" ht="20.88" customHeight="1">
      <c r="A408" s="12"/>
      <c r="B408" s="194"/>
      <c r="C408" s="195"/>
      <c r="D408" s="196" t="s">
        <v>70</v>
      </c>
      <c r="E408" s="208" t="s">
        <v>714</v>
      </c>
      <c r="F408" s="208" t="s">
        <v>715</v>
      </c>
      <c r="G408" s="195"/>
      <c r="H408" s="195"/>
      <c r="I408" s="198"/>
      <c r="J408" s="209">
        <f>BK408</f>
        <v>0</v>
      </c>
      <c r="K408" s="195"/>
      <c r="L408" s="200"/>
      <c r="M408" s="201"/>
      <c r="N408" s="202"/>
      <c r="O408" s="202"/>
      <c r="P408" s="203">
        <f>SUM(P409:P410)</f>
        <v>0</v>
      </c>
      <c r="Q408" s="202"/>
      <c r="R408" s="203">
        <f>SUM(R409:R410)</f>
        <v>0</v>
      </c>
      <c r="S408" s="202"/>
      <c r="T408" s="204">
        <f>SUM(T409:T410)</f>
        <v>0</v>
      </c>
      <c r="U408" s="12"/>
      <c r="V408" s="12"/>
      <c r="W408" s="12"/>
      <c r="X408" s="12"/>
      <c r="Y408" s="12"/>
      <c r="Z408" s="12"/>
      <c r="AA408" s="12"/>
      <c r="AB408" s="12"/>
      <c r="AC408" s="12"/>
      <c r="AD408" s="12"/>
      <c r="AE408" s="12"/>
      <c r="AR408" s="205" t="s">
        <v>78</v>
      </c>
      <c r="AT408" s="206" t="s">
        <v>70</v>
      </c>
      <c r="AU408" s="206" t="s">
        <v>78</v>
      </c>
      <c r="AY408" s="205" t="s">
        <v>143</v>
      </c>
      <c r="BK408" s="207">
        <f>SUM(BK409:BK410)</f>
        <v>0</v>
      </c>
    </row>
    <row r="409" s="2" customFormat="1" ht="21.75" customHeight="1">
      <c r="A409" s="37"/>
      <c r="B409" s="38"/>
      <c r="C409" s="210" t="s">
        <v>870</v>
      </c>
      <c r="D409" s="210" t="s">
        <v>146</v>
      </c>
      <c r="E409" s="211" t="s">
        <v>871</v>
      </c>
      <c r="F409" s="212" t="s">
        <v>872</v>
      </c>
      <c r="G409" s="213" t="s">
        <v>191</v>
      </c>
      <c r="H409" s="214">
        <v>0.55700000000000005</v>
      </c>
      <c r="I409" s="215"/>
      <c r="J409" s="216">
        <f>ROUND(I409*H409,2)</f>
        <v>0</v>
      </c>
      <c r="K409" s="212" t="s">
        <v>150</v>
      </c>
      <c r="L409" s="43"/>
      <c r="M409" s="217" t="s">
        <v>19</v>
      </c>
      <c r="N409" s="218" t="s">
        <v>42</v>
      </c>
      <c r="O409" s="83"/>
      <c r="P409" s="219">
        <f>O409*H409</f>
        <v>0</v>
      </c>
      <c r="Q409" s="219">
        <v>0</v>
      </c>
      <c r="R409" s="219">
        <f>Q409*H409</f>
        <v>0</v>
      </c>
      <c r="S409" s="219">
        <v>0</v>
      </c>
      <c r="T409" s="220">
        <f>S409*H409</f>
        <v>0</v>
      </c>
      <c r="U409" s="37"/>
      <c r="V409" s="37"/>
      <c r="W409" s="37"/>
      <c r="X409" s="37"/>
      <c r="Y409" s="37"/>
      <c r="Z409" s="37"/>
      <c r="AA409" s="37"/>
      <c r="AB409" s="37"/>
      <c r="AC409" s="37"/>
      <c r="AD409" s="37"/>
      <c r="AE409" s="37"/>
      <c r="AR409" s="221" t="s">
        <v>437</v>
      </c>
      <c r="AT409" s="221" t="s">
        <v>146</v>
      </c>
      <c r="AU409" s="221" t="s">
        <v>199</v>
      </c>
      <c r="AY409" s="16" t="s">
        <v>143</v>
      </c>
      <c r="BE409" s="222">
        <f>IF(N409="základní",J409,0)</f>
        <v>0</v>
      </c>
      <c r="BF409" s="222">
        <f>IF(N409="snížená",J409,0)</f>
        <v>0</v>
      </c>
      <c r="BG409" s="222">
        <f>IF(N409="zákl. přenesená",J409,0)</f>
        <v>0</v>
      </c>
      <c r="BH409" s="222">
        <f>IF(N409="sníž. přenesená",J409,0)</f>
        <v>0</v>
      </c>
      <c r="BI409" s="222">
        <f>IF(N409="nulová",J409,0)</f>
        <v>0</v>
      </c>
      <c r="BJ409" s="16" t="s">
        <v>76</v>
      </c>
      <c r="BK409" s="222">
        <f>ROUND(I409*H409,2)</f>
        <v>0</v>
      </c>
      <c r="BL409" s="16" t="s">
        <v>437</v>
      </c>
      <c r="BM409" s="221" t="s">
        <v>873</v>
      </c>
    </row>
    <row r="410" s="2" customFormat="1">
      <c r="A410" s="37"/>
      <c r="B410" s="38"/>
      <c r="C410" s="39"/>
      <c r="D410" s="223" t="s">
        <v>153</v>
      </c>
      <c r="E410" s="39"/>
      <c r="F410" s="224" t="s">
        <v>796</v>
      </c>
      <c r="G410" s="39"/>
      <c r="H410" s="39"/>
      <c r="I410" s="129"/>
      <c r="J410" s="39"/>
      <c r="K410" s="39"/>
      <c r="L410" s="43"/>
      <c r="M410" s="225"/>
      <c r="N410" s="226"/>
      <c r="O410" s="83"/>
      <c r="P410" s="83"/>
      <c r="Q410" s="83"/>
      <c r="R410" s="83"/>
      <c r="S410" s="83"/>
      <c r="T410" s="84"/>
      <c r="U410" s="37"/>
      <c r="V410" s="37"/>
      <c r="W410" s="37"/>
      <c r="X410" s="37"/>
      <c r="Y410" s="37"/>
      <c r="Z410" s="37"/>
      <c r="AA410" s="37"/>
      <c r="AB410" s="37"/>
      <c r="AC410" s="37"/>
      <c r="AD410" s="37"/>
      <c r="AE410" s="37"/>
      <c r="AT410" s="16" t="s">
        <v>153</v>
      </c>
      <c r="AU410" s="16" t="s">
        <v>199</v>
      </c>
    </row>
    <row r="411" s="12" customFormat="1" ht="20.88" customHeight="1">
      <c r="A411" s="12"/>
      <c r="B411" s="194"/>
      <c r="C411" s="195"/>
      <c r="D411" s="196" t="s">
        <v>70</v>
      </c>
      <c r="E411" s="208" t="s">
        <v>727</v>
      </c>
      <c r="F411" s="208" t="s">
        <v>728</v>
      </c>
      <c r="G411" s="195"/>
      <c r="H411" s="195"/>
      <c r="I411" s="198"/>
      <c r="J411" s="209">
        <f>BK411</f>
        <v>0</v>
      </c>
      <c r="K411" s="195"/>
      <c r="L411" s="200"/>
      <c r="M411" s="201"/>
      <c r="N411" s="202"/>
      <c r="O411" s="202"/>
      <c r="P411" s="203">
        <f>SUM(P412:P413)</f>
        <v>0</v>
      </c>
      <c r="Q411" s="202"/>
      <c r="R411" s="203">
        <f>SUM(R412:R413)</f>
        <v>0</v>
      </c>
      <c r="S411" s="202"/>
      <c r="T411" s="204">
        <f>SUM(T412:T413)</f>
        <v>0</v>
      </c>
      <c r="U411" s="12"/>
      <c r="V411" s="12"/>
      <c r="W411" s="12"/>
      <c r="X411" s="12"/>
      <c r="Y411" s="12"/>
      <c r="Z411" s="12"/>
      <c r="AA411" s="12"/>
      <c r="AB411" s="12"/>
      <c r="AC411" s="12"/>
      <c r="AD411" s="12"/>
      <c r="AE411" s="12"/>
      <c r="AR411" s="205" t="s">
        <v>78</v>
      </c>
      <c r="AT411" s="206" t="s">
        <v>70</v>
      </c>
      <c r="AU411" s="206" t="s">
        <v>78</v>
      </c>
      <c r="AY411" s="205" t="s">
        <v>143</v>
      </c>
      <c r="BK411" s="207">
        <f>SUM(BK412:BK413)</f>
        <v>0</v>
      </c>
    </row>
    <row r="412" s="2" customFormat="1" ht="21.75" customHeight="1">
      <c r="A412" s="37"/>
      <c r="B412" s="38"/>
      <c r="C412" s="210" t="s">
        <v>874</v>
      </c>
      <c r="D412" s="210" t="s">
        <v>146</v>
      </c>
      <c r="E412" s="211" t="s">
        <v>875</v>
      </c>
      <c r="F412" s="212" t="s">
        <v>876</v>
      </c>
      <c r="G412" s="213" t="s">
        <v>191</v>
      </c>
      <c r="H412" s="214">
        <v>4.3289999999999997</v>
      </c>
      <c r="I412" s="215"/>
      <c r="J412" s="216">
        <f>ROUND(I412*H412,2)</f>
        <v>0</v>
      </c>
      <c r="K412" s="212" t="s">
        <v>150</v>
      </c>
      <c r="L412" s="43"/>
      <c r="M412" s="217" t="s">
        <v>19</v>
      </c>
      <c r="N412" s="218" t="s">
        <v>42</v>
      </c>
      <c r="O412" s="83"/>
      <c r="P412" s="219">
        <f>O412*H412</f>
        <v>0</v>
      </c>
      <c r="Q412" s="219">
        <v>0</v>
      </c>
      <c r="R412" s="219">
        <f>Q412*H412</f>
        <v>0</v>
      </c>
      <c r="S412" s="219">
        <v>0</v>
      </c>
      <c r="T412" s="220">
        <f>S412*H412</f>
        <v>0</v>
      </c>
      <c r="U412" s="37"/>
      <c r="V412" s="37"/>
      <c r="W412" s="37"/>
      <c r="X412" s="37"/>
      <c r="Y412" s="37"/>
      <c r="Z412" s="37"/>
      <c r="AA412" s="37"/>
      <c r="AB412" s="37"/>
      <c r="AC412" s="37"/>
      <c r="AD412" s="37"/>
      <c r="AE412" s="37"/>
      <c r="AR412" s="221" t="s">
        <v>437</v>
      </c>
      <c r="AT412" s="221" t="s">
        <v>146</v>
      </c>
      <c r="AU412" s="221" t="s">
        <v>199</v>
      </c>
      <c r="AY412" s="16" t="s">
        <v>143</v>
      </c>
      <c r="BE412" s="222">
        <f>IF(N412="základní",J412,0)</f>
        <v>0</v>
      </c>
      <c r="BF412" s="222">
        <f>IF(N412="snížená",J412,0)</f>
        <v>0</v>
      </c>
      <c r="BG412" s="222">
        <f>IF(N412="zákl. přenesená",J412,0)</f>
        <v>0</v>
      </c>
      <c r="BH412" s="222">
        <f>IF(N412="sníž. přenesená",J412,0)</f>
        <v>0</v>
      </c>
      <c r="BI412" s="222">
        <f>IF(N412="nulová",J412,0)</f>
        <v>0</v>
      </c>
      <c r="BJ412" s="16" t="s">
        <v>76</v>
      </c>
      <c r="BK412" s="222">
        <f>ROUND(I412*H412,2)</f>
        <v>0</v>
      </c>
      <c r="BL412" s="16" t="s">
        <v>437</v>
      </c>
      <c r="BM412" s="221" t="s">
        <v>877</v>
      </c>
    </row>
    <row r="413" s="2" customFormat="1">
      <c r="A413" s="37"/>
      <c r="B413" s="38"/>
      <c r="C413" s="39"/>
      <c r="D413" s="223" t="s">
        <v>153</v>
      </c>
      <c r="E413" s="39"/>
      <c r="F413" s="224" t="s">
        <v>878</v>
      </c>
      <c r="G413" s="39"/>
      <c r="H413" s="39"/>
      <c r="I413" s="129"/>
      <c r="J413" s="39"/>
      <c r="K413" s="39"/>
      <c r="L413" s="43"/>
      <c r="M413" s="247"/>
      <c r="N413" s="248"/>
      <c r="O413" s="249"/>
      <c r="P413" s="249"/>
      <c r="Q413" s="249"/>
      <c r="R413" s="249"/>
      <c r="S413" s="249"/>
      <c r="T413" s="250"/>
      <c r="U413" s="37"/>
      <c r="V413" s="37"/>
      <c r="W413" s="37"/>
      <c r="X413" s="37"/>
      <c r="Y413" s="37"/>
      <c r="Z413" s="37"/>
      <c r="AA413" s="37"/>
      <c r="AB413" s="37"/>
      <c r="AC413" s="37"/>
      <c r="AD413" s="37"/>
      <c r="AE413" s="37"/>
      <c r="AT413" s="16" t="s">
        <v>153</v>
      </c>
      <c r="AU413" s="16" t="s">
        <v>199</v>
      </c>
    </row>
    <row r="414" s="2" customFormat="1" ht="6.96" customHeight="1">
      <c r="A414" s="37"/>
      <c r="B414" s="58"/>
      <c r="C414" s="59"/>
      <c r="D414" s="59"/>
      <c r="E414" s="59"/>
      <c r="F414" s="59"/>
      <c r="G414" s="59"/>
      <c r="H414" s="59"/>
      <c r="I414" s="159"/>
      <c r="J414" s="59"/>
      <c r="K414" s="59"/>
      <c r="L414" s="43"/>
      <c r="M414" s="37"/>
      <c r="O414" s="37"/>
      <c r="P414" s="37"/>
      <c r="Q414" s="37"/>
      <c r="R414" s="37"/>
      <c r="S414" s="37"/>
      <c r="T414" s="37"/>
      <c r="U414" s="37"/>
      <c r="V414" s="37"/>
      <c r="W414" s="37"/>
      <c r="X414" s="37"/>
      <c r="Y414" s="37"/>
      <c r="Z414" s="37"/>
      <c r="AA414" s="37"/>
      <c r="AB414" s="37"/>
      <c r="AC414" s="37"/>
      <c r="AD414" s="37"/>
      <c r="AE414" s="37"/>
    </row>
  </sheetData>
  <sheetProtection sheet="1" autoFilter="0" formatColumns="0" formatRows="0" objects="1" scenarios="1" spinCount="100000" saltValue="IyJ0p/7dAbjYKbW8w3RJZ1N1p0iMFhLXI476szNGovvxCMQYGOVmW9zXOaJI5fSmEKcD18+QNvEnfAdFdgJXaQ==" hashValue="X25QDxQQ3LqNLVSBeSnmlye8PrshXPz/ywhvNfXOVu4plzzef5QctAANWy1/MffsYJ8HLTcdpRhPnn6eHBV3jA==" algorithmName="SHA-512" password="CC35"/>
  <autoFilter ref="C116:K413"/>
  <mergeCells count="6">
    <mergeCell ref="E7:H7"/>
    <mergeCell ref="E16:H16"/>
    <mergeCell ref="E25:H25"/>
    <mergeCell ref="E46:H46"/>
    <mergeCell ref="E109:H109"/>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zoomScale="110" zoomScaleNormal="110" zoomScaleSheetLayoutView="60" zoomScalePageLayoutView="100" workbookViewId="0"/>
  </sheetViews>
  <cols>
    <col min="1" max="1" width="8.332031" style="251" customWidth="1"/>
    <col min="2" max="2" width="1.667969" style="251" customWidth="1"/>
    <col min="3" max="4" width="5" style="251" customWidth="1"/>
    <col min="5" max="5" width="11.66016" style="251" customWidth="1"/>
    <col min="6" max="6" width="9.160156" style="251" customWidth="1"/>
    <col min="7" max="7" width="5" style="251" customWidth="1"/>
    <col min="8" max="8" width="77.83203" style="251" customWidth="1"/>
    <col min="9" max="10" width="20" style="251" customWidth="1"/>
    <col min="11" max="11" width="1.667969" style="251" customWidth="1"/>
  </cols>
  <sheetData>
    <row r="1" s="1" customFormat="1" ht="37.5" customHeight="1"/>
    <row r="2" s="1" customFormat="1" ht="7.5" customHeight="1">
      <c r="B2" s="252"/>
      <c r="C2" s="253"/>
      <c r="D2" s="253"/>
      <c r="E2" s="253"/>
      <c r="F2" s="253"/>
      <c r="G2" s="253"/>
      <c r="H2" s="253"/>
      <c r="I2" s="253"/>
      <c r="J2" s="253"/>
      <c r="K2" s="254"/>
    </row>
    <row r="3" s="14" customFormat="1" ht="45" customHeight="1">
      <c r="B3" s="255"/>
      <c r="C3" s="256" t="s">
        <v>879</v>
      </c>
      <c r="D3" s="256"/>
      <c r="E3" s="256"/>
      <c r="F3" s="256"/>
      <c r="G3" s="256"/>
      <c r="H3" s="256"/>
      <c r="I3" s="256"/>
      <c r="J3" s="256"/>
      <c r="K3" s="257"/>
    </row>
    <row r="4" s="1" customFormat="1" ht="25.5" customHeight="1">
      <c r="B4" s="258"/>
      <c r="C4" s="259" t="s">
        <v>880</v>
      </c>
      <c r="D4" s="259"/>
      <c r="E4" s="259"/>
      <c r="F4" s="259"/>
      <c r="G4" s="259"/>
      <c r="H4" s="259"/>
      <c r="I4" s="259"/>
      <c r="J4" s="259"/>
      <c r="K4" s="260"/>
    </row>
    <row r="5" s="1" customFormat="1" ht="5.25" customHeight="1">
      <c r="B5" s="258"/>
      <c r="C5" s="261"/>
      <c r="D5" s="261"/>
      <c r="E5" s="261"/>
      <c r="F5" s="261"/>
      <c r="G5" s="261"/>
      <c r="H5" s="261"/>
      <c r="I5" s="261"/>
      <c r="J5" s="261"/>
      <c r="K5" s="260"/>
    </row>
    <row r="6" s="1" customFormat="1" ht="15" customHeight="1">
      <c r="B6" s="258"/>
      <c r="C6" s="262" t="s">
        <v>881</v>
      </c>
      <c r="D6" s="262"/>
      <c r="E6" s="262"/>
      <c r="F6" s="262"/>
      <c r="G6" s="262"/>
      <c r="H6" s="262"/>
      <c r="I6" s="262"/>
      <c r="J6" s="262"/>
      <c r="K6" s="260"/>
    </row>
    <row r="7" s="1" customFormat="1" ht="15" customHeight="1">
      <c r="B7" s="263"/>
      <c r="C7" s="262" t="s">
        <v>882</v>
      </c>
      <c r="D7" s="262"/>
      <c r="E7" s="262"/>
      <c r="F7" s="262"/>
      <c r="G7" s="262"/>
      <c r="H7" s="262"/>
      <c r="I7" s="262"/>
      <c r="J7" s="262"/>
      <c r="K7" s="260"/>
    </row>
    <row r="8" s="1" customFormat="1" ht="12.75" customHeight="1">
      <c r="B8" s="263"/>
      <c r="C8" s="262"/>
      <c r="D8" s="262"/>
      <c r="E8" s="262"/>
      <c r="F8" s="262"/>
      <c r="G8" s="262"/>
      <c r="H8" s="262"/>
      <c r="I8" s="262"/>
      <c r="J8" s="262"/>
      <c r="K8" s="260"/>
    </row>
    <row r="9" s="1" customFormat="1" ht="15" customHeight="1">
      <c r="B9" s="263"/>
      <c r="C9" s="262" t="s">
        <v>883</v>
      </c>
      <c r="D9" s="262"/>
      <c r="E9" s="262"/>
      <c r="F9" s="262"/>
      <c r="G9" s="262"/>
      <c r="H9" s="262"/>
      <c r="I9" s="262"/>
      <c r="J9" s="262"/>
      <c r="K9" s="260"/>
    </row>
    <row r="10" s="1" customFormat="1" ht="15" customHeight="1">
      <c r="B10" s="263"/>
      <c r="C10" s="262"/>
      <c r="D10" s="262" t="s">
        <v>884</v>
      </c>
      <c r="E10" s="262"/>
      <c r="F10" s="262"/>
      <c r="G10" s="262"/>
      <c r="H10" s="262"/>
      <c r="I10" s="262"/>
      <c r="J10" s="262"/>
      <c r="K10" s="260"/>
    </row>
    <row r="11" s="1" customFormat="1" ht="15" customHeight="1">
      <c r="B11" s="263"/>
      <c r="C11" s="264"/>
      <c r="D11" s="262" t="s">
        <v>885</v>
      </c>
      <c r="E11" s="262"/>
      <c r="F11" s="262"/>
      <c r="G11" s="262"/>
      <c r="H11" s="262"/>
      <c r="I11" s="262"/>
      <c r="J11" s="262"/>
      <c r="K11" s="260"/>
    </row>
    <row r="12" s="1" customFormat="1" ht="15" customHeight="1">
      <c r="B12" s="263"/>
      <c r="C12" s="264"/>
      <c r="D12" s="262"/>
      <c r="E12" s="262"/>
      <c r="F12" s="262"/>
      <c r="G12" s="262"/>
      <c r="H12" s="262"/>
      <c r="I12" s="262"/>
      <c r="J12" s="262"/>
      <c r="K12" s="260"/>
    </row>
    <row r="13" s="1" customFormat="1" ht="15" customHeight="1">
      <c r="B13" s="263"/>
      <c r="C13" s="264"/>
      <c r="D13" s="265" t="s">
        <v>886</v>
      </c>
      <c r="E13" s="262"/>
      <c r="F13" s="262"/>
      <c r="G13" s="262"/>
      <c r="H13" s="262"/>
      <c r="I13" s="262"/>
      <c r="J13" s="262"/>
      <c r="K13" s="260"/>
    </row>
    <row r="14" s="1" customFormat="1" ht="12.75" customHeight="1">
      <c r="B14" s="263"/>
      <c r="C14" s="264"/>
      <c r="D14" s="264"/>
      <c r="E14" s="264"/>
      <c r="F14" s="264"/>
      <c r="G14" s="264"/>
      <c r="H14" s="264"/>
      <c r="I14" s="264"/>
      <c r="J14" s="264"/>
      <c r="K14" s="260"/>
    </row>
    <row r="15" s="1" customFormat="1" ht="15" customHeight="1">
      <c r="B15" s="263"/>
      <c r="C15" s="264"/>
      <c r="D15" s="262" t="s">
        <v>887</v>
      </c>
      <c r="E15" s="262"/>
      <c r="F15" s="262"/>
      <c r="G15" s="262"/>
      <c r="H15" s="262"/>
      <c r="I15" s="262"/>
      <c r="J15" s="262"/>
      <c r="K15" s="260"/>
    </row>
    <row r="16" s="1" customFormat="1" ht="15" customHeight="1">
      <c r="B16" s="263"/>
      <c r="C16" s="264"/>
      <c r="D16" s="262" t="s">
        <v>888</v>
      </c>
      <c r="E16" s="262"/>
      <c r="F16" s="262"/>
      <c r="G16" s="262"/>
      <c r="H16" s="262"/>
      <c r="I16" s="262"/>
      <c r="J16" s="262"/>
      <c r="K16" s="260"/>
    </row>
    <row r="17" s="1" customFormat="1" ht="15" customHeight="1">
      <c r="B17" s="263"/>
      <c r="C17" s="264"/>
      <c r="D17" s="262" t="s">
        <v>889</v>
      </c>
      <c r="E17" s="262"/>
      <c r="F17" s="262"/>
      <c r="G17" s="262"/>
      <c r="H17" s="262"/>
      <c r="I17" s="262"/>
      <c r="J17" s="262"/>
      <c r="K17" s="260"/>
    </row>
    <row r="18" s="1" customFormat="1" ht="15" customHeight="1">
      <c r="B18" s="263"/>
      <c r="C18" s="264"/>
      <c r="D18" s="264"/>
      <c r="E18" s="266" t="s">
        <v>75</v>
      </c>
      <c r="F18" s="262" t="s">
        <v>890</v>
      </c>
      <c r="G18" s="262"/>
      <c r="H18" s="262"/>
      <c r="I18" s="262"/>
      <c r="J18" s="262"/>
      <c r="K18" s="260"/>
    </row>
    <row r="19" s="1" customFormat="1" ht="15" customHeight="1">
      <c r="B19" s="263"/>
      <c r="C19" s="264"/>
      <c r="D19" s="264"/>
      <c r="E19" s="266" t="s">
        <v>891</v>
      </c>
      <c r="F19" s="262" t="s">
        <v>892</v>
      </c>
      <c r="G19" s="262"/>
      <c r="H19" s="262"/>
      <c r="I19" s="262"/>
      <c r="J19" s="262"/>
      <c r="K19" s="260"/>
    </row>
    <row r="20" s="1" customFormat="1" ht="15" customHeight="1">
      <c r="B20" s="263"/>
      <c r="C20" s="264"/>
      <c r="D20" s="264"/>
      <c r="E20" s="266" t="s">
        <v>893</v>
      </c>
      <c r="F20" s="262" t="s">
        <v>894</v>
      </c>
      <c r="G20" s="262"/>
      <c r="H20" s="262"/>
      <c r="I20" s="262"/>
      <c r="J20" s="262"/>
      <c r="K20" s="260"/>
    </row>
    <row r="21" s="1" customFormat="1" ht="15" customHeight="1">
      <c r="B21" s="263"/>
      <c r="C21" s="264"/>
      <c r="D21" s="264"/>
      <c r="E21" s="266" t="s">
        <v>895</v>
      </c>
      <c r="F21" s="262" t="s">
        <v>896</v>
      </c>
      <c r="G21" s="262"/>
      <c r="H21" s="262"/>
      <c r="I21" s="262"/>
      <c r="J21" s="262"/>
      <c r="K21" s="260"/>
    </row>
    <row r="22" s="1" customFormat="1" ht="15" customHeight="1">
      <c r="B22" s="263"/>
      <c r="C22" s="264"/>
      <c r="D22" s="264"/>
      <c r="E22" s="266" t="s">
        <v>897</v>
      </c>
      <c r="F22" s="262" t="s">
        <v>898</v>
      </c>
      <c r="G22" s="262"/>
      <c r="H22" s="262"/>
      <c r="I22" s="262"/>
      <c r="J22" s="262"/>
      <c r="K22" s="260"/>
    </row>
    <row r="23" s="1" customFormat="1" ht="15" customHeight="1">
      <c r="B23" s="263"/>
      <c r="C23" s="264"/>
      <c r="D23" s="264"/>
      <c r="E23" s="266" t="s">
        <v>899</v>
      </c>
      <c r="F23" s="262" t="s">
        <v>900</v>
      </c>
      <c r="G23" s="262"/>
      <c r="H23" s="262"/>
      <c r="I23" s="262"/>
      <c r="J23" s="262"/>
      <c r="K23" s="260"/>
    </row>
    <row r="24" s="1" customFormat="1" ht="12.75" customHeight="1">
      <c r="B24" s="263"/>
      <c r="C24" s="264"/>
      <c r="D24" s="264"/>
      <c r="E24" s="264"/>
      <c r="F24" s="264"/>
      <c r="G24" s="264"/>
      <c r="H24" s="264"/>
      <c r="I24" s="264"/>
      <c r="J24" s="264"/>
      <c r="K24" s="260"/>
    </row>
    <row r="25" s="1" customFormat="1" ht="15" customHeight="1">
      <c r="B25" s="263"/>
      <c r="C25" s="262" t="s">
        <v>901</v>
      </c>
      <c r="D25" s="262"/>
      <c r="E25" s="262"/>
      <c r="F25" s="262"/>
      <c r="G25" s="262"/>
      <c r="H25" s="262"/>
      <c r="I25" s="262"/>
      <c r="J25" s="262"/>
      <c r="K25" s="260"/>
    </row>
    <row r="26" s="1" customFormat="1" ht="15" customHeight="1">
      <c r="B26" s="263"/>
      <c r="C26" s="262" t="s">
        <v>902</v>
      </c>
      <c r="D26" s="262"/>
      <c r="E26" s="262"/>
      <c r="F26" s="262"/>
      <c r="G26" s="262"/>
      <c r="H26" s="262"/>
      <c r="I26" s="262"/>
      <c r="J26" s="262"/>
      <c r="K26" s="260"/>
    </row>
    <row r="27" s="1" customFormat="1" ht="15" customHeight="1">
      <c r="B27" s="263"/>
      <c r="C27" s="262"/>
      <c r="D27" s="262" t="s">
        <v>903</v>
      </c>
      <c r="E27" s="262"/>
      <c r="F27" s="262"/>
      <c r="G27" s="262"/>
      <c r="H27" s="262"/>
      <c r="I27" s="262"/>
      <c r="J27" s="262"/>
      <c r="K27" s="260"/>
    </row>
    <row r="28" s="1" customFormat="1" ht="15" customHeight="1">
      <c r="B28" s="263"/>
      <c r="C28" s="264"/>
      <c r="D28" s="262" t="s">
        <v>904</v>
      </c>
      <c r="E28" s="262"/>
      <c r="F28" s="262"/>
      <c r="G28" s="262"/>
      <c r="H28" s="262"/>
      <c r="I28" s="262"/>
      <c r="J28" s="262"/>
      <c r="K28" s="260"/>
    </row>
    <row r="29" s="1" customFormat="1" ht="12.75" customHeight="1">
      <c r="B29" s="263"/>
      <c r="C29" s="264"/>
      <c r="D29" s="264"/>
      <c r="E29" s="264"/>
      <c r="F29" s="264"/>
      <c r="G29" s="264"/>
      <c r="H29" s="264"/>
      <c r="I29" s="264"/>
      <c r="J29" s="264"/>
      <c r="K29" s="260"/>
    </row>
    <row r="30" s="1" customFormat="1" ht="15" customHeight="1">
      <c r="B30" s="263"/>
      <c r="C30" s="264"/>
      <c r="D30" s="262" t="s">
        <v>905</v>
      </c>
      <c r="E30" s="262"/>
      <c r="F30" s="262"/>
      <c r="G30" s="262"/>
      <c r="H30" s="262"/>
      <c r="I30" s="262"/>
      <c r="J30" s="262"/>
      <c r="K30" s="260"/>
    </row>
    <row r="31" s="1" customFormat="1" ht="15" customHeight="1">
      <c r="B31" s="263"/>
      <c r="C31" s="264"/>
      <c r="D31" s="262" t="s">
        <v>906</v>
      </c>
      <c r="E31" s="262"/>
      <c r="F31" s="262"/>
      <c r="G31" s="262"/>
      <c r="H31" s="262"/>
      <c r="I31" s="262"/>
      <c r="J31" s="262"/>
      <c r="K31" s="260"/>
    </row>
    <row r="32" s="1" customFormat="1" ht="12.75" customHeight="1">
      <c r="B32" s="263"/>
      <c r="C32" s="264"/>
      <c r="D32" s="264"/>
      <c r="E32" s="264"/>
      <c r="F32" s="264"/>
      <c r="G32" s="264"/>
      <c r="H32" s="264"/>
      <c r="I32" s="264"/>
      <c r="J32" s="264"/>
      <c r="K32" s="260"/>
    </row>
    <row r="33" s="1" customFormat="1" ht="15" customHeight="1">
      <c r="B33" s="263"/>
      <c r="C33" s="264"/>
      <c r="D33" s="262" t="s">
        <v>907</v>
      </c>
      <c r="E33" s="262"/>
      <c r="F33" s="262"/>
      <c r="G33" s="262"/>
      <c r="H33" s="262"/>
      <c r="I33" s="262"/>
      <c r="J33" s="262"/>
      <c r="K33" s="260"/>
    </row>
    <row r="34" s="1" customFormat="1" ht="15" customHeight="1">
      <c r="B34" s="263"/>
      <c r="C34" s="264"/>
      <c r="D34" s="262" t="s">
        <v>908</v>
      </c>
      <c r="E34" s="262"/>
      <c r="F34" s="262"/>
      <c r="G34" s="262"/>
      <c r="H34" s="262"/>
      <c r="I34" s="262"/>
      <c r="J34" s="262"/>
      <c r="K34" s="260"/>
    </row>
    <row r="35" s="1" customFormat="1" ht="15" customHeight="1">
      <c r="B35" s="263"/>
      <c r="C35" s="264"/>
      <c r="D35" s="262" t="s">
        <v>909</v>
      </c>
      <c r="E35" s="262"/>
      <c r="F35" s="262"/>
      <c r="G35" s="262"/>
      <c r="H35" s="262"/>
      <c r="I35" s="262"/>
      <c r="J35" s="262"/>
      <c r="K35" s="260"/>
    </row>
    <row r="36" s="1" customFormat="1" ht="15" customHeight="1">
      <c r="B36" s="263"/>
      <c r="C36" s="264"/>
      <c r="D36" s="262"/>
      <c r="E36" s="265" t="s">
        <v>129</v>
      </c>
      <c r="F36" s="262"/>
      <c r="G36" s="262" t="s">
        <v>910</v>
      </c>
      <c r="H36" s="262"/>
      <c r="I36" s="262"/>
      <c r="J36" s="262"/>
      <c r="K36" s="260"/>
    </row>
    <row r="37" s="1" customFormat="1" ht="30.75" customHeight="1">
      <c r="B37" s="263"/>
      <c r="C37" s="264"/>
      <c r="D37" s="262"/>
      <c r="E37" s="265" t="s">
        <v>911</v>
      </c>
      <c r="F37" s="262"/>
      <c r="G37" s="262" t="s">
        <v>912</v>
      </c>
      <c r="H37" s="262"/>
      <c r="I37" s="262"/>
      <c r="J37" s="262"/>
      <c r="K37" s="260"/>
    </row>
    <row r="38" s="1" customFormat="1" ht="15" customHeight="1">
      <c r="B38" s="263"/>
      <c r="C38" s="264"/>
      <c r="D38" s="262"/>
      <c r="E38" s="265" t="s">
        <v>52</v>
      </c>
      <c r="F38" s="262"/>
      <c r="G38" s="262" t="s">
        <v>913</v>
      </c>
      <c r="H38" s="262"/>
      <c r="I38" s="262"/>
      <c r="J38" s="262"/>
      <c r="K38" s="260"/>
    </row>
    <row r="39" s="1" customFormat="1" ht="15" customHeight="1">
      <c r="B39" s="263"/>
      <c r="C39" s="264"/>
      <c r="D39" s="262"/>
      <c r="E39" s="265" t="s">
        <v>53</v>
      </c>
      <c r="F39" s="262"/>
      <c r="G39" s="262" t="s">
        <v>914</v>
      </c>
      <c r="H39" s="262"/>
      <c r="I39" s="262"/>
      <c r="J39" s="262"/>
      <c r="K39" s="260"/>
    </row>
    <row r="40" s="1" customFormat="1" ht="15" customHeight="1">
      <c r="B40" s="263"/>
      <c r="C40" s="264"/>
      <c r="D40" s="262"/>
      <c r="E40" s="265" t="s">
        <v>130</v>
      </c>
      <c r="F40" s="262"/>
      <c r="G40" s="262" t="s">
        <v>915</v>
      </c>
      <c r="H40" s="262"/>
      <c r="I40" s="262"/>
      <c r="J40" s="262"/>
      <c r="K40" s="260"/>
    </row>
    <row r="41" s="1" customFormat="1" ht="15" customHeight="1">
      <c r="B41" s="263"/>
      <c r="C41" s="264"/>
      <c r="D41" s="262"/>
      <c r="E41" s="265" t="s">
        <v>131</v>
      </c>
      <c r="F41" s="262"/>
      <c r="G41" s="262" t="s">
        <v>916</v>
      </c>
      <c r="H41" s="262"/>
      <c r="I41" s="262"/>
      <c r="J41" s="262"/>
      <c r="K41" s="260"/>
    </row>
    <row r="42" s="1" customFormat="1" ht="15" customHeight="1">
      <c r="B42" s="263"/>
      <c r="C42" s="264"/>
      <c r="D42" s="262"/>
      <c r="E42" s="265" t="s">
        <v>917</v>
      </c>
      <c r="F42" s="262"/>
      <c r="G42" s="262" t="s">
        <v>918</v>
      </c>
      <c r="H42" s="262"/>
      <c r="I42" s="262"/>
      <c r="J42" s="262"/>
      <c r="K42" s="260"/>
    </row>
    <row r="43" s="1" customFormat="1" ht="15" customHeight="1">
      <c r="B43" s="263"/>
      <c r="C43" s="264"/>
      <c r="D43" s="262"/>
      <c r="E43" s="265"/>
      <c r="F43" s="262"/>
      <c r="G43" s="262" t="s">
        <v>919</v>
      </c>
      <c r="H43" s="262"/>
      <c r="I43" s="262"/>
      <c r="J43" s="262"/>
      <c r="K43" s="260"/>
    </row>
    <row r="44" s="1" customFormat="1" ht="15" customHeight="1">
      <c r="B44" s="263"/>
      <c r="C44" s="264"/>
      <c r="D44" s="262"/>
      <c r="E44" s="265" t="s">
        <v>920</v>
      </c>
      <c r="F44" s="262"/>
      <c r="G44" s="262" t="s">
        <v>921</v>
      </c>
      <c r="H44" s="262"/>
      <c r="I44" s="262"/>
      <c r="J44" s="262"/>
      <c r="K44" s="260"/>
    </row>
    <row r="45" s="1" customFormat="1" ht="15" customHeight="1">
      <c r="B45" s="263"/>
      <c r="C45" s="264"/>
      <c r="D45" s="262"/>
      <c r="E45" s="265" t="s">
        <v>133</v>
      </c>
      <c r="F45" s="262"/>
      <c r="G45" s="262" t="s">
        <v>922</v>
      </c>
      <c r="H45" s="262"/>
      <c r="I45" s="262"/>
      <c r="J45" s="262"/>
      <c r="K45" s="260"/>
    </row>
    <row r="46" s="1" customFormat="1" ht="12.75" customHeight="1">
      <c r="B46" s="263"/>
      <c r="C46" s="264"/>
      <c r="D46" s="262"/>
      <c r="E46" s="262"/>
      <c r="F46" s="262"/>
      <c r="G46" s="262"/>
      <c r="H46" s="262"/>
      <c r="I46" s="262"/>
      <c r="J46" s="262"/>
      <c r="K46" s="260"/>
    </row>
    <row r="47" s="1" customFormat="1" ht="15" customHeight="1">
      <c r="B47" s="263"/>
      <c r="C47" s="264"/>
      <c r="D47" s="262" t="s">
        <v>923</v>
      </c>
      <c r="E47" s="262"/>
      <c r="F47" s="262"/>
      <c r="G47" s="262"/>
      <c r="H47" s="262"/>
      <c r="I47" s="262"/>
      <c r="J47" s="262"/>
      <c r="K47" s="260"/>
    </row>
    <row r="48" s="1" customFormat="1" ht="15" customHeight="1">
      <c r="B48" s="263"/>
      <c r="C48" s="264"/>
      <c r="D48" s="264"/>
      <c r="E48" s="262" t="s">
        <v>924</v>
      </c>
      <c r="F48" s="262"/>
      <c r="G48" s="262"/>
      <c r="H48" s="262"/>
      <c r="I48" s="262"/>
      <c r="J48" s="262"/>
      <c r="K48" s="260"/>
    </row>
    <row r="49" s="1" customFormat="1" ht="15" customHeight="1">
      <c r="B49" s="263"/>
      <c r="C49" s="264"/>
      <c r="D49" s="264"/>
      <c r="E49" s="262" t="s">
        <v>925</v>
      </c>
      <c r="F49" s="262"/>
      <c r="G49" s="262"/>
      <c r="H49" s="262"/>
      <c r="I49" s="262"/>
      <c r="J49" s="262"/>
      <c r="K49" s="260"/>
    </row>
    <row r="50" s="1" customFormat="1" ht="15" customHeight="1">
      <c r="B50" s="263"/>
      <c r="C50" s="264"/>
      <c r="D50" s="264"/>
      <c r="E50" s="262" t="s">
        <v>926</v>
      </c>
      <c r="F50" s="262"/>
      <c r="G50" s="262"/>
      <c r="H50" s="262"/>
      <c r="I50" s="262"/>
      <c r="J50" s="262"/>
      <c r="K50" s="260"/>
    </row>
    <row r="51" s="1" customFormat="1" ht="15" customHeight="1">
      <c r="B51" s="263"/>
      <c r="C51" s="264"/>
      <c r="D51" s="262" t="s">
        <v>927</v>
      </c>
      <c r="E51" s="262"/>
      <c r="F51" s="262"/>
      <c r="G51" s="262"/>
      <c r="H51" s="262"/>
      <c r="I51" s="262"/>
      <c r="J51" s="262"/>
      <c r="K51" s="260"/>
    </row>
    <row r="52" s="1" customFormat="1" ht="25.5" customHeight="1">
      <c r="B52" s="258"/>
      <c r="C52" s="259" t="s">
        <v>928</v>
      </c>
      <c r="D52" s="259"/>
      <c r="E52" s="259"/>
      <c r="F52" s="259"/>
      <c r="G52" s="259"/>
      <c r="H52" s="259"/>
      <c r="I52" s="259"/>
      <c r="J52" s="259"/>
      <c r="K52" s="260"/>
    </row>
    <row r="53" s="1" customFormat="1" ht="5.25" customHeight="1">
      <c r="B53" s="258"/>
      <c r="C53" s="261"/>
      <c r="D53" s="261"/>
      <c r="E53" s="261"/>
      <c r="F53" s="261"/>
      <c r="G53" s="261"/>
      <c r="H53" s="261"/>
      <c r="I53" s="261"/>
      <c r="J53" s="261"/>
      <c r="K53" s="260"/>
    </row>
    <row r="54" s="1" customFormat="1" ht="15" customHeight="1">
      <c r="B54" s="258"/>
      <c r="C54" s="262" t="s">
        <v>929</v>
      </c>
      <c r="D54" s="262"/>
      <c r="E54" s="262"/>
      <c r="F54" s="262"/>
      <c r="G54" s="262"/>
      <c r="H54" s="262"/>
      <c r="I54" s="262"/>
      <c r="J54" s="262"/>
      <c r="K54" s="260"/>
    </row>
    <row r="55" s="1" customFormat="1" ht="15" customHeight="1">
      <c r="B55" s="258"/>
      <c r="C55" s="262" t="s">
        <v>930</v>
      </c>
      <c r="D55" s="262"/>
      <c r="E55" s="262"/>
      <c r="F55" s="262"/>
      <c r="G55" s="262"/>
      <c r="H55" s="262"/>
      <c r="I55" s="262"/>
      <c r="J55" s="262"/>
      <c r="K55" s="260"/>
    </row>
    <row r="56" s="1" customFormat="1" ht="12.75" customHeight="1">
      <c r="B56" s="258"/>
      <c r="C56" s="262"/>
      <c r="D56" s="262"/>
      <c r="E56" s="262"/>
      <c r="F56" s="262"/>
      <c r="G56" s="262"/>
      <c r="H56" s="262"/>
      <c r="I56" s="262"/>
      <c r="J56" s="262"/>
      <c r="K56" s="260"/>
    </row>
    <row r="57" s="1" customFormat="1" ht="15" customHeight="1">
      <c r="B57" s="258"/>
      <c r="C57" s="262" t="s">
        <v>931</v>
      </c>
      <c r="D57" s="262"/>
      <c r="E57" s="262"/>
      <c r="F57" s="262"/>
      <c r="G57" s="262"/>
      <c r="H57" s="262"/>
      <c r="I57" s="262"/>
      <c r="J57" s="262"/>
      <c r="K57" s="260"/>
    </row>
    <row r="58" s="1" customFormat="1" ht="15" customHeight="1">
      <c r="B58" s="258"/>
      <c r="C58" s="264"/>
      <c r="D58" s="262" t="s">
        <v>932</v>
      </c>
      <c r="E58" s="262"/>
      <c r="F58" s="262"/>
      <c r="G58" s="262"/>
      <c r="H58" s="262"/>
      <c r="I58" s="262"/>
      <c r="J58" s="262"/>
      <c r="K58" s="260"/>
    </row>
    <row r="59" s="1" customFormat="1" ht="15" customHeight="1">
      <c r="B59" s="258"/>
      <c r="C59" s="264"/>
      <c r="D59" s="262" t="s">
        <v>933</v>
      </c>
      <c r="E59" s="262"/>
      <c r="F59" s="262"/>
      <c r="G59" s="262"/>
      <c r="H59" s="262"/>
      <c r="I59" s="262"/>
      <c r="J59" s="262"/>
      <c r="K59" s="260"/>
    </row>
    <row r="60" s="1" customFormat="1" ht="15" customHeight="1">
      <c r="B60" s="258"/>
      <c r="C60" s="264"/>
      <c r="D60" s="262" t="s">
        <v>934</v>
      </c>
      <c r="E60" s="262"/>
      <c r="F60" s="262"/>
      <c r="G60" s="262"/>
      <c r="H60" s="262"/>
      <c r="I60" s="262"/>
      <c r="J60" s="262"/>
      <c r="K60" s="260"/>
    </row>
    <row r="61" s="1" customFormat="1" ht="15" customHeight="1">
      <c r="B61" s="258"/>
      <c r="C61" s="264"/>
      <c r="D61" s="262" t="s">
        <v>935</v>
      </c>
      <c r="E61" s="262"/>
      <c r="F61" s="262"/>
      <c r="G61" s="262"/>
      <c r="H61" s="262"/>
      <c r="I61" s="262"/>
      <c r="J61" s="262"/>
      <c r="K61" s="260"/>
    </row>
    <row r="62" s="1" customFormat="1" ht="15" customHeight="1">
      <c r="B62" s="258"/>
      <c r="C62" s="264"/>
      <c r="D62" s="267" t="s">
        <v>936</v>
      </c>
      <c r="E62" s="267"/>
      <c r="F62" s="267"/>
      <c r="G62" s="267"/>
      <c r="H62" s="267"/>
      <c r="I62" s="267"/>
      <c r="J62" s="267"/>
      <c r="K62" s="260"/>
    </row>
    <row r="63" s="1" customFormat="1" ht="15" customHeight="1">
      <c r="B63" s="258"/>
      <c r="C63" s="264"/>
      <c r="D63" s="262" t="s">
        <v>937</v>
      </c>
      <c r="E63" s="262"/>
      <c r="F63" s="262"/>
      <c r="G63" s="262"/>
      <c r="H63" s="262"/>
      <c r="I63" s="262"/>
      <c r="J63" s="262"/>
      <c r="K63" s="260"/>
    </row>
    <row r="64" s="1" customFormat="1" ht="12.75" customHeight="1">
      <c r="B64" s="258"/>
      <c r="C64" s="264"/>
      <c r="D64" s="264"/>
      <c r="E64" s="268"/>
      <c r="F64" s="264"/>
      <c r="G64" s="264"/>
      <c r="H64" s="264"/>
      <c r="I64" s="264"/>
      <c r="J64" s="264"/>
      <c r="K64" s="260"/>
    </row>
    <row r="65" s="1" customFormat="1" ht="15" customHeight="1">
      <c r="B65" s="258"/>
      <c r="C65" s="264"/>
      <c r="D65" s="262" t="s">
        <v>938</v>
      </c>
      <c r="E65" s="262"/>
      <c r="F65" s="262"/>
      <c r="G65" s="262"/>
      <c r="H65" s="262"/>
      <c r="I65" s="262"/>
      <c r="J65" s="262"/>
      <c r="K65" s="260"/>
    </row>
    <row r="66" s="1" customFormat="1" ht="15" customHeight="1">
      <c r="B66" s="258"/>
      <c r="C66" s="264"/>
      <c r="D66" s="267" t="s">
        <v>939</v>
      </c>
      <c r="E66" s="267"/>
      <c r="F66" s="267"/>
      <c r="G66" s="267"/>
      <c r="H66" s="267"/>
      <c r="I66" s="267"/>
      <c r="J66" s="267"/>
      <c r="K66" s="260"/>
    </row>
    <row r="67" s="1" customFormat="1" ht="15" customHeight="1">
      <c r="B67" s="258"/>
      <c r="C67" s="264"/>
      <c r="D67" s="262" t="s">
        <v>940</v>
      </c>
      <c r="E67" s="262"/>
      <c r="F67" s="262"/>
      <c r="G67" s="262"/>
      <c r="H67" s="262"/>
      <c r="I67" s="262"/>
      <c r="J67" s="262"/>
      <c r="K67" s="260"/>
    </row>
    <row r="68" s="1" customFormat="1" ht="15" customHeight="1">
      <c r="B68" s="258"/>
      <c r="C68" s="264"/>
      <c r="D68" s="262" t="s">
        <v>941</v>
      </c>
      <c r="E68" s="262"/>
      <c r="F68" s="262"/>
      <c r="G68" s="262"/>
      <c r="H68" s="262"/>
      <c r="I68" s="262"/>
      <c r="J68" s="262"/>
      <c r="K68" s="260"/>
    </row>
    <row r="69" s="1" customFormat="1" ht="15" customHeight="1">
      <c r="B69" s="258"/>
      <c r="C69" s="264"/>
      <c r="D69" s="262" t="s">
        <v>942</v>
      </c>
      <c r="E69" s="262"/>
      <c r="F69" s="262"/>
      <c r="G69" s="262"/>
      <c r="H69" s="262"/>
      <c r="I69" s="262"/>
      <c r="J69" s="262"/>
      <c r="K69" s="260"/>
    </row>
    <row r="70" s="1" customFormat="1" ht="15" customHeight="1">
      <c r="B70" s="258"/>
      <c r="C70" s="264"/>
      <c r="D70" s="262" t="s">
        <v>943</v>
      </c>
      <c r="E70" s="262"/>
      <c r="F70" s="262"/>
      <c r="G70" s="262"/>
      <c r="H70" s="262"/>
      <c r="I70" s="262"/>
      <c r="J70" s="262"/>
      <c r="K70" s="260"/>
    </row>
    <row r="71" s="1" customFormat="1" ht="12.75" customHeight="1">
      <c r="B71" s="269"/>
      <c r="C71" s="270"/>
      <c r="D71" s="270"/>
      <c r="E71" s="270"/>
      <c r="F71" s="270"/>
      <c r="G71" s="270"/>
      <c r="H71" s="270"/>
      <c r="I71" s="270"/>
      <c r="J71" s="270"/>
      <c r="K71" s="271"/>
    </row>
    <row r="72" s="1" customFormat="1" ht="18.75" customHeight="1">
      <c r="B72" s="272"/>
      <c r="C72" s="272"/>
      <c r="D72" s="272"/>
      <c r="E72" s="272"/>
      <c r="F72" s="272"/>
      <c r="G72" s="272"/>
      <c r="H72" s="272"/>
      <c r="I72" s="272"/>
      <c r="J72" s="272"/>
      <c r="K72" s="273"/>
    </row>
    <row r="73" s="1" customFormat="1" ht="18.75" customHeight="1">
      <c r="B73" s="273"/>
      <c r="C73" s="273"/>
      <c r="D73" s="273"/>
      <c r="E73" s="273"/>
      <c r="F73" s="273"/>
      <c r="G73" s="273"/>
      <c r="H73" s="273"/>
      <c r="I73" s="273"/>
      <c r="J73" s="273"/>
      <c r="K73" s="273"/>
    </row>
    <row r="74" s="1" customFormat="1" ht="7.5" customHeight="1">
      <c r="B74" s="274"/>
      <c r="C74" s="275"/>
      <c r="D74" s="275"/>
      <c r="E74" s="275"/>
      <c r="F74" s="275"/>
      <c r="G74" s="275"/>
      <c r="H74" s="275"/>
      <c r="I74" s="275"/>
      <c r="J74" s="275"/>
      <c r="K74" s="276"/>
    </row>
    <row r="75" s="1" customFormat="1" ht="45" customHeight="1">
      <c r="B75" s="277"/>
      <c r="C75" s="278" t="s">
        <v>944</v>
      </c>
      <c r="D75" s="278"/>
      <c r="E75" s="278"/>
      <c r="F75" s="278"/>
      <c r="G75" s="278"/>
      <c r="H75" s="278"/>
      <c r="I75" s="278"/>
      <c r="J75" s="278"/>
      <c r="K75" s="279"/>
    </row>
    <row r="76" s="1" customFormat="1" ht="17.25" customHeight="1">
      <c r="B76" s="277"/>
      <c r="C76" s="280" t="s">
        <v>945</v>
      </c>
      <c r="D76" s="280"/>
      <c r="E76" s="280"/>
      <c r="F76" s="280" t="s">
        <v>946</v>
      </c>
      <c r="G76" s="281"/>
      <c r="H76" s="280" t="s">
        <v>53</v>
      </c>
      <c r="I76" s="280" t="s">
        <v>56</v>
      </c>
      <c r="J76" s="280" t="s">
        <v>947</v>
      </c>
      <c r="K76" s="279"/>
    </row>
    <row r="77" s="1" customFormat="1" ht="17.25" customHeight="1">
      <c r="B77" s="277"/>
      <c r="C77" s="282" t="s">
        <v>948</v>
      </c>
      <c r="D77" s="282"/>
      <c r="E77" s="282"/>
      <c r="F77" s="283" t="s">
        <v>949</v>
      </c>
      <c r="G77" s="284"/>
      <c r="H77" s="282"/>
      <c r="I77" s="282"/>
      <c r="J77" s="282" t="s">
        <v>950</v>
      </c>
      <c r="K77" s="279"/>
    </row>
    <row r="78" s="1" customFormat="1" ht="5.25" customHeight="1">
      <c r="B78" s="277"/>
      <c r="C78" s="285"/>
      <c r="D78" s="285"/>
      <c r="E78" s="285"/>
      <c r="F78" s="285"/>
      <c r="G78" s="286"/>
      <c r="H78" s="285"/>
      <c r="I78" s="285"/>
      <c r="J78" s="285"/>
      <c r="K78" s="279"/>
    </row>
    <row r="79" s="1" customFormat="1" ht="15" customHeight="1">
      <c r="B79" s="277"/>
      <c r="C79" s="265" t="s">
        <v>52</v>
      </c>
      <c r="D79" s="285"/>
      <c r="E79" s="285"/>
      <c r="F79" s="287" t="s">
        <v>951</v>
      </c>
      <c r="G79" s="286"/>
      <c r="H79" s="265" t="s">
        <v>952</v>
      </c>
      <c r="I79" s="265" t="s">
        <v>953</v>
      </c>
      <c r="J79" s="265">
        <v>20</v>
      </c>
      <c r="K79" s="279"/>
    </row>
    <row r="80" s="1" customFormat="1" ht="15" customHeight="1">
      <c r="B80" s="277"/>
      <c r="C80" s="265" t="s">
        <v>954</v>
      </c>
      <c r="D80" s="265"/>
      <c r="E80" s="265"/>
      <c r="F80" s="287" t="s">
        <v>951</v>
      </c>
      <c r="G80" s="286"/>
      <c r="H80" s="265" t="s">
        <v>955</v>
      </c>
      <c r="I80" s="265" t="s">
        <v>953</v>
      </c>
      <c r="J80" s="265">
        <v>120</v>
      </c>
      <c r="K80" s="279"/>
    </row>
    <row r="81" s="1" customFormat="1" ht="15" customHeight="1">
      <c r="B81" s="288"/>
      <c r="C81" s="265" t="s">
        <v>956</v>
      </c>
      <c r="D81" s="265"/>
      <c r="E81" s="265"/>
      <c r="F81" s="287" t="s">
        <v>957</v>
      </c>
      <c r="G81" s="286"/>
      <c r="H81" s="265" t="s">
        <v>958</v>
      </c>
      <c r="I81" s="265" t="s">
        <v>953</v>
      </c>
      <c r="J81" s="265">
        <v>50</v>
      </c>
      <c r="K81" s="279"/>
    </row>
    <row r="82" s="1" customFormat="1" ht="15" customHeight="1">
      <c r="B82" s="288"/>
      <c r="C82" s="265" t="s">
        <v>959</v>
      </c>
      <c r="D82" s="265"/>
      <c r="E82" s="265"/>
      <c r="F82" s="287" t="s">
        <v>951</v>
      </c>
      <c r="G82" s="286"/>
      <c r="H82" s="265" t="s">
        <v>960</v>
      </c>
      <c r="I82" s="265" t="s">
        <v>961</v>
      </c>
      <c r="J82" s="265"/>
      <c r="K82" s="279"/>
    </row>
    <row r="83" s="1" customFormat="1" ht="15" customHeight="1">
      <c r="B83" s="288"/>
      <c r="C83" s="289" t="s">
        <v>962</v>
      </c>
      <c r="D83" s="289"/>
      <c r="E83" s="289"/>
      <c r="F83" s="290" t="s">
        <v>957</v>
      </c>
      <c r="G83" s="289"/>
      <c r="H83" s="289" t="s">
        <v>963</v>
      </c>
      <c r="I83" s="289" t="s">
        <v>953</v>
      </c>
      <c r="J83" s="289">
        <v>15</v>
      </c>
      <c r="K83" s="279"/>
    </row>
    <row r="84" s="1" customFormat="1" ht="15" customHeight="1">
      <c r="B84" s="288"/>
      <c r="C84" s="289" t="s">
        <v>964</v>
      </c>
      <c r="D84" s="289"/>
      <c r="E84" s="289"/>
      <c r="F84" s="290" t="s">
        <v>957</v>
      </c>
      <c r="G84" s="289"/>
      <c r="H84" s="289" t="s">
        <v>965</v>
      </c>
      <c r="I84" s="289" t="s">
        <v>953</v>
      </c>
      <c r="J84" s="289">
        <v>15</v>
      </c>
      <c r="K84" s="279"/>
    </row>
    <row r="85" s="1" customFormat="1" ht="15" customHeight="1">
      <c r="B85" s="288"/>
      <c r="C85" s="289" t="s">
        <v>966</v>
      </c>
      <c r="D85" s="289"/>
      <c r="E85" s="289"/>
      <c r="F85" s="290" t="s">
        <v>957</v>
      </c>
      <c r="G85" s="289"/>
      <c r="H85" s="289" t="s">
        <v>967</v>
      </c>
      <c r="I85" s="289" t="s">
        <v>953</v>
      </c>
      <c r="J85" s="289">
        <v>20</v>
      </c>
      <c r="K85" s="279"/>
    </row>
    <row r="86" s="1" customFormat="1" ht="15" customHeight="1">
      <c r="B86" s="288"/>
      <c r="C86" s="289" t="s">
        <v>968</v>
      </c>
      <c r="D86" s="289"/>
      <c r="E86" s="289"/>
      <c r="F86" s="290" t="s">
        <v>957</v>
      </c>
      <c r="G86" s="289"/>
      <c r="H86" s="289" t="s">
        <v>969</v>
      </c>
      <c r="I86" s="289" t="s">
        <v>953</v>
      </c>
      <c r="J86" s="289">
        <v>20</v>
      </c>
      <c r="K86" s="279"/>
    </row>
    <row r="87" s="1" customFormat="1" ht="15" customHeight="1">
      <c r="B87" s="288"/>
      <c r="C87" s="265" t="s">
        <v>970</v>
      </c>
      <c r="D87" s="265"/>
      <c r="E87" s="265"/>
      <c r="F87" s="287" t="s">
        <v>957</v>
      </c>
      <c r="G87" s="286"/>
      <c r="H87" s="265" t="s">
        <v>971</v>
      </c>
      <c r="I87" s="265" t="s">
        <v>953</v>
      </c>
      <c r="J87" s="265">
        <v>50</v>
      </c>
      <c r="K87" s="279"/>
    </row>
    <row r="88" s="1" customFormat="1" ht="15" customHeight="1">
      <c r="B88" s="288"/>
      <c r="C88" s="265" t="s">
        <v>972</v>
      </c>
      <c r="D88" s="265"/>
      <c r="E88" s="265"/>
      <c r="F88" s="287" t="s">
        <v>957</v>
      </c>
      <c r="G88" s="286"/>
      <c r="H88" s="265" t="s">
        <v>973</v>
      </c>
      <c r="I88" s="265" t="s">
        <v>953</v>
      </c>
      <c r="J88" s="265">
        <v>20</v>
      </c>
      <c r="K88" s="279"/>
    </row>
    <row r="89" s="1" customFormat="1" ht="15" customHeight="1">
      <c r="B89" s="288"/>
      <c r="C89" s="265" t="s">
        <v>974</v>
      </c>
      <c r="D89" s="265"/>
      <c r="E89" s="265"/>
      <c r="F89" s="287" t="s">
        <v>957</v>
      </c>
      <c r="G89" s="286"/>
      <c r="H89" s="265" t="s">
        <v>975</v>
      </c>
      <c r="I89" s="265" t="s">
        <v>953</v>
      </c>
      <c r="J89" s="265">
        <v>20</v>
      </c>
      <c r="K89" s="279"/>
    </row>
    <row r="90" s="1" customFormat="1" ht="15" customHeight="1">
      <c r="B90" s="288"/>
      <c r="C90" s="265" t="s">
        <v>976</v>
      </c>
      <c r="D90" s="265"/>
      <c r="E90" s="265"/>
      <c r="F90" s="287" t="s">
        <v>957</v>
      </c>
      <c r="G90" s="286"/>
      <c r="H90" s="265" t="s">
        <v>977</v>
      </c>
      <c r="I90" s="265" t="s">
        <v>953</v>
      </c>
      <c r="J90" s="265">
        <v>50</v>
      </c>
      <c r="K90" s="279"/>
    </row>
    <row r="91" s="1" customFormat="1" ht="15" customHeight="1">
      <c r="B91" s="288"/>
      <c r="C91" s="265" t="s">
        <v>978</v>
      </c>
      <c r="D91" s="265"/>
      <c r="E91" s="265"/>
      <c r="F91" s="287" t="s">
        <v>957</v>
      </c>
      <c r="G91" s="286"/>
      <c r="H91" s="265" t="s">
        <v>978</v>
      </c>
      <c r="I91" s="265" t="s">
        <v>953</v>
      </c>
      <c r="J91" s="265">
        <v>50</v>
      </c>
      <c r="K91" s="279"/>
    </row>
    <row r="92" s="1" customFormat="1" ht="15" customHeight="1">
      <c r="B92" s="288"/>
      <c r="C92" s="265" t="s">
        <v>979</v>
      </c>
      <c r="D92" s="265"/>
      <c r="E92" s="265"/>
      <c r="F92" s="287" t="s">
        <v>957</v>
      </c>
      <c r="G92" s="286"/>
      <c r="H92" s="265" t="s">
        <v>980</v>
      </c>
      <c r="I92" s="265" t="s">
        <v>953</v>
      </c>
      <c r="J92" s="265">
        <v>255</v>
      </c>
      <c r="K92" s="279"/>
    </row>
    <row r="93" s="1" customFormat="1" ht="15" customHeight="1">
      <c r="B93" s="288"/>
      <c r="C93" s="265" t="s">
        <v>981</v>
      </c>
      <c r="D93" s="265"/>
      <c r="E93" s="265"/>
      <c r="F93" s="287" t="s">
        <v>951</v>
      </c>
      <c r="G93" s="286"/>
      <c r="H93" s="265" t="s">
        <v>982</v>
      </c>
      <c r="I93" s="265" t="s">
        <v>983</v>
      </c>
      <c r="J93" s="265"/>
      <c r="K93" s="279"/>
    </row>
    <row r="94" s="1" customFormat="1" ht="15" customHeight="1">
      <c r="B94" s="288"/>
      <c r="C94" s="265" t="s">
        <v>984</v>
      </c>
      <c r="D94" s="265"/>
      <c r="E94" s="265"/>
      <c r="F94" s="287" t="s">
        <v>951</v>
      </c>
      <c r="G94" s="286"/>
      <c r="H94" s="265" t="s">
        <v>985</v>
      </c>
      <c r="I94" s="265" t="s">
        <v>986</v>
      </c>
      <c r="J94" s="265"/>
      <c r="K94" s="279"/>
    </row>
    <row r="95" s="1" customFormat="1" ht="15" customHeight="1">
      <c r="B95" s="288"/>
      <c r="C95" s="265" t="s">
        <v>987</v>
      </c>
      <c r="D95" s="265"/>
      <c r="E95" s="265"/>
      <c r="F95" s="287" t="s">
        <v>951</v>
      </c>
      <c r="G95" s="286"/>
      <c r="H95" s="265" t="s">
        <v>987</v>
      </c>
      <c r="I95" s="265" t="s">
        <v>986</v>
      </c>
      <c r="J95" s="265"/>
      <c r="K95" s="279"/>
    </row>
    <row r="96" s="1" customFormat="1" ht="15" customHeight="1">
      <c r="B96" s="288"/>
      <c r="C96" s="265" t="s">
        <v>37</v>
      </c>
      <c r="D96" s="265"/>
      <c r="E96" s="265"/>
      <c r="F96" s="287" t="s">
        <v>951</v>
      </c>
      <c r="G96" s="286"/>
      <c r="H96" s="265" t="s">
        <v>988</v>
      </c>
      <c r="I96" s="265" t="s">
        <v>986</v>
      </c>
      <c r="J96" s="265"/>
      <c r="K96" s="279"/>
    </row>
    <row r="97" s="1" customFormat="1" ht="15" customHeight="1">
      <c r="B97" s="288"/>
      <c r="C97" s="265" t="s">
        <v>47</v>
      </c>
      <c r="D97" s="265"/>
      <c r="E97" s="265"/>
      <c r="F97" s="287" t="s">
        <v>951</v>
      </c>
      <c r="G97" s="286"/>
      <c r="H97" s="265" t="s">
        <v>989</v>
      </c>
      <c r="I97" s="265" t="s">
        <v>986</v>
      </c>
      <c r="J97" s="265"/>
      <c r="K97" s="279"/>
    </row>
    <row r="98" s="1" customFormat="1" ht="15" customHeight="1">
      <c r="B98" s="291"/>
      <c r="C98" s="292"/>
      <c r="D98" s="292"/>
      <c r="E98" s="292"/>
      <c r="F98" s="292"/>
      <c r="G98" s="292"/>
      <c r="H98" s="292"/>
      <c r="I98" s="292"/>
      <c r="J98" s="292"/>
      <c r="K98" s="293"/>
    </row>
    <row r="99" s="1" customFormat="1" ht="18.75" customHeight="1">
      <c r="B99" s="294"/>
      <c r="C99" s="295"/>
      <c r="D99" s="295"/>
      <c r="E99" s="295"/>
      <c r="F99" s="295"/>
      <c r="G99" s="295"/>
      <c r="H99" s="295"/>
      <c r="I99" s="295"/>
      <c r="J99" s="295"/>
      <c r="K99" s="294"/>
    </row>
    <row r="100" s="1" customFormat="1" ht="18.75" customHeight="1">
      <c r="B100" s="273"/>
      <c r="C100" s="273"/>
      <c r="D100" s="273"/>
      <c r="E100" s="273"/>
      <c r="F100" s="273"/>
      <c r="G100" s="273"/>
      <c r="H100" s="273"/>
      <c r="I100" s="273"/>
      <c r="J100" s="273"/>
      <c r="K100" s="273"/>
    </row>
    <row r="101" s="1" customFormat="1" ht="7.5" customHeight="1">
      <c r="B101" s="274"/>
      <c r="C101" s="275"/>
      <c r="D101" s="275"/>
      <c r="E101" s="275"/>
      <c r="F101" s="275"/>
      <c r="G101" s="275"/>
      <c r="H101" s="275"/>
      <c r="I101" s="275"/>
      <c r="J101" s="275"/>
      <c r="K101" s="276"/>
    </row>
    <row r="102" s="1" customFormat="1" ht="45" customHeight="1">
      <c r="B102" s="277"/>
      <c r="C102" s="278" t="s">
        <v>990</v>
      </c>
      <c r="D102" s="278"/>
      <c r="E102" s="278"/>
      <c r="F102" s="278"/>
      <c r="G102" s="278"/>
      <c r="H102" s="278"/>
      <c r="I102" s="278"/>
      <c r="J102" s="278"/>
      <c r="K102" s="279"/>
    </row>
    <row r="103" s="1" customFormat="1" ht="17.25" customHeight="1">
      <c r="B103" s="277"/>
      <c r="C103" s="280" t="s">
        <v>945</v>
      </c>
      <c r="D103" s="280"/>
      <c r="E103" s="280"/>
      <c r="F103" s="280" t="s">
        <v>946</v>
      </c>
      <c r="G103" s="281"/>
      <c r="H103" s="280" t="s">
        <v>53</v>
      </c>
      <c r="I103" s="280" t="s">
        <v>56</v>
      </c>
      <c r="J103" s="280" t="s">
        <v>947</v>
      </c>
      <c r="K103" s="279"/>
    </row>
    <row r="104" s="1" customFormat="1" ht="17.25" customHeight="1">
      <c r="B104" s="277"/>
      <c r="C104" s="282" t="s">
        <v>948</v>
      </c>
      <c r="D104" s="282"/>
      <c r="E104" s="282"/>
      <c r="F104" s="283" t="s">
        <v>949</v>
      </c>
      <c r="G104" s="284"/>
      <c r="H104" s="282"/>
      <c r="I104" s="282"/>
      <c r="J104" s="282" t="s">
        <v>950</v>
      </c>
      <c r="K104" s="279"/>
    </row>
    <row r="105" s="1" customFormat="1" ht="5.25" customHeight="1">
      <c r="B105" s="277"/>
      <c r="C105" s="280"/>
      <c r="D105" s="280"/>
      <c r="E105" s="280"/>
      <c r="F105" s="280"/>
      <c r="G105" s="296"/>
      <c r="H105" s="280"/>
      <c r="I105" s="280"/>
      <c r="J105" s="280"/>
      <c r="K105" s="279"/>
    </row>
    <row r="106" s="1" customFormat="1" ht="15" customHeight="1">
      <c r="B106" s="277"/>
      <c r="C106" s="265" t="s">
        <v>52</v>
      </c>
      <c r="D106" s="285"/>
      <c r="E106" s="285"/>
      <c r="F106" s="287" t="s">
        <v>951</v>
      </c>
      <c r="G106" s="296"/>
      <c r="H106" s="265" t="s">
        <v>991</v>
      </c>
      <c r="I106" s="265" t="s">
        <v>953</v>
      </c>
      <c r="J106" s="265">
        <v>20</v>
      </c>
      <c r="K106" s="279"/>
    </row>
    <row r="107" s="1" customFormat="1" ht="15" customHeight="1">
      <c r="B107" s="277"/>
      <c r="C107" s="265" t="s">
        <v>954</v>
      </c>
      <c r="D107" s="265"/>
      <c r="E107" s="265"/>
      <c r="F107" s="287" t="s">
        <v>951</v>
      </c>
      <c r="G107" s="265"/>
      <c r="H107" s="265" t="s">
        <v>991</v>
      </c>
      <c r="I107" s="265" t="s">
        <v>953</v>
      </c>
      <c r="J107" s="265">
        <v>120</v>
      </c>
      <c r="K107" s="279"/>
    </row>
    <row r="108" s="1" customFormat="1" ht="15" customHeight="1">
      <c r="B108" s="288"/>
      <c r="C108" s="265" t="s">
        <v>956</v>
      </c>
      <c r="D108" s="265"/>
      <c r="E108" s="265"/>
      <c r="F108" s="287" t="s">
        <v>957</v>
      </c>
      <c r="G108" s="265"/>
      <c r="H108" s="265" t="s">
        <v>991</v>
      </c>
      <c r="I108" s="265" t="s">
        <v>953</v>
      </c>
      <c r="J108" s="265">
        <v>50</v>
      </c>
      <c r="K108" s="279"/>
    </row>
    <row r="109" s="1" customFormat="1" ht="15" customHeight="1">
      <c r="B109" s="288"/>
      <c r="C109" s="265" t="s">
        <v>959</v>
      </c>
      <c r="D109" s="265"/>
      <c r="E109" s="265"/>
      <c r="F109" s="287" t="s">
        <v>951</v>
      </c>
      <c r="G109" s="265"/>
      <c r="H109" s="265" t="s">
        <v>991</v>
      </c>
      <c r="I109" s="265" t="s">
        <v>961</v>
      </c>
      <c r="J109" s="265"/>
      <c r="K109" s="279"/>
    </row>
    <row r="110" s="1" customFormat="1" ht="15" customHeight="1">
      <c r="B110" s="288"/>
      <c r="C110" s="265" t="s">
        <v>970</v>
      </c>
      <c r="D110" s="265"/>
      <c r="E110" s="265"/>
      <c r="F110" s="287" t="s">
        <v>957</v>
      </c>
      <c r="G110" s="265"/>
      <c r="H110" s="265" t="s">
        <v>991</v>
      </c>
      <c r="I110" s="265" t="s">
        <v>953</v>
      </c>
      <c r="J110" s="265">
        <v>50</v>
      </c>
      <c r="K110" s="279"/>
    </row>
    <row r="111" s="1" customFormat="1" ht="15" customHeight="1">
      <c r="B111" s="288"/>
      <c r="C111" s="265" t="s">
        <v>978</v>
      </c>
      <c r="D111" s="265"/>
      <c r="E111" s="265"/>
      <c r="F111" s="287" t="s">
        <v>957</v>
      </c>
      <c r="G111" s="265"/>
      <c r="H111" s="265" t="s">
        <v>991</v>
      </c>
      <c r="I111" s="265" t="s">
        <v>953</v>
      </c>
      <c r="J111" s="265">
        <v>50</v>
      </c>
      <c r="K111" s="279"/>
    </row>
    <row r="112" s="1" customFormat="1" ht="15" customHeight="1">
      <c r="B112" s="288"/>
      <c r="C112" s="265" t="s">
        <v>976</v>
      </c>
      <c r="D112" s="265"/>
      <c r="E112" s="265"/>
      <c r="F112" s="287" t="s">
        <v>957</v>
      </c>
      <c r="G112" s="265"/>
      <c r="H112" s="265" t="s">
        <v>991</v>
      </c>
      <c r="I112" s="265" t="s">
        <v>953</v>
      </c>
      <c r="J112" s="265">
        <v>50</v>
      </c>
      <c r="K112" s="279"/>
    </row>
    <row r="113" s="1" customFormat="1" ht="15" customHeight="1">
      <c r="B113" s="288"/>
      <c r="C113" s="265" t="s">
        <v>52</v>
      </c>
      <c r="D113" s="265"/>
      <c r="E113" s="265"/>
      <c r="F113" s="287" t="s">
        <v>951</v>
      </c>
      <c r="G113" s="265"/>
      <c r="H113" s="265" t="s">
        <v>992</v>
      </c>
      <c r="I113" s="265" t="s">
        <v>953</v>
      </c>
      <c r="J113" s="265">
        <v>20</v>
      </c>
      <c r="K113" s="279"/>
    </row>
    <row r="114" s="1" customFormat="1" ht="15" customHeight="1">
      <c r="B114" s="288"/>
      <c r="C114" s="265" t="s">
        <v>993</v>
      </c>
      <c r="D114" s="265"/>
      <c r="E114" s="265"/>
      <c r="F114" s="287" t="s">
        <v>951</v>
      </c>
      <c r="G114" s="265"/>
      <c r="H114" s="265" t="s">
        <v>994</v>
      </c>
      <c r="I114" s="265" t="s">
        <v>953</v>
      </c>
      <c r="J114" s="265">
        <v>120</v>
      </c>
      <c r="K114" s="279"/>
    </row>
    <row r="115" s="1" customFormat="1" ht="15" customHeight="1">
      <c r="B115" s="288"/>
      <c r="C115" s="265" t="s">
        <v>37</v>
      </c>
      <c r="D115" s="265"/>
      <c r="E115" s="265"/>
      <c r="F115" s="287" t="s">
        <v>951</v>
      </c>
      <c r="G115" s="265"/>
      <c r="H115" s="265" t="s">
        <v>995</v>
      </c>
      <c r="I115" s="265" t="s">
        <v>986</v>
      </c>
      <c r="J115" s="265"/>
      <c r="K115" s="279"/>
    </row>
    <row r="116" s="1" customFormat="1" ht="15" customHeight="1">
      <c r="B116" s="288"/>
      <c r="C116" s="265" t="s">
        <v>47</v>
      </c>
      <c r="D116" s="265"/>
      <c r="E116" s="265"/>
      <c r="F116" s="287" t="s">
        <v>951</v>
      </c>
      <c r="G116" s="265"/>
      <c r="H116" s="265" t="s">
        <v>996</v>
      </c>
      <c r="I116" s="265" t="s">
        <v>986</v>
      </c>
      <c r="J116" s="265"/>
      <c r="K116" s="279"/>
    </row>
    <row r="117" s="1" customFormat="1" ht="15" customHeight="1">
      <c r="B117" s="288"/>
      <c r="C117" s="265" t="s">
        <v>56</v>
      </c>
      <c r="D117" s="265"/>
      <c r="E117" s="265"/>
      <c r="F117" s="287" t="s">
        <v>951</v>
      </c>
      <c r="G117" s="265"/>
      <c r="H117" s="265" t="s">
        <v>997</v>
      </c>
      <c r="I117" s="265" t="s">
        <v>998</v>
      </c>
      <c r="J117" s="265"/>
      <c r="K117" s="279"/>
    </row>
    <row r="118" s="1" customFormat="1" ht="15" customHeight="1">
      <c r="B118" s="291"/>
      <c r="C118" s="297"/>
      <c r="D118" s="297"/>
      <c r="E118" s="297"/>
      <c r="F118" s="297"/>
      <c r="G118" s="297"/>
      <c r="H118" s="297"/>
      <c r="I118" s="297"/>
      <c r="J118" s="297"/>
      <c r="K118" s="293"/>
    </row>
    <row r="119" s="1" customFormat="1" ht="18.75" customHeight="1">
      <c r="B119" s="298"/>
      <c r="C119" s="262"/>
      <c r="D119" s="262"/>
      <c r="E119" s="262"/>
      <c r="F119" s="299"/>
      <c r="G119" s="262"/>
      <c r="H119" s="262"/>
      <c r="I119" s="262"/>
      <c r="J119" s="262"/>
      <c r="K119" s="298"/>
    </row>
    <row r="120" s="1" customFormat="1" ht="18.75" customHeight="1">
      <c r="B120" s="273"/>
      <c r="C120" s="273"/>
      <c r="D120" s="273"/>
      <c r="E120" s="273"/>
      <c r="F120" s="273"/>
      <c r="G120" s="273"/>
      <c r="H120" s="273"/>
      <c r="I120" s="273"/>
      <c r="J120" s="273"/>
      <c r="K120" s="273"/>
    </row>
    <row r="121" s="1" customFormat="1" ht="7.5" customHeight="1">
      <c r="B121" s="300"/>
      <c r="C121" s="301"/>
      <c r="D121" s="301"/>
      <c r="E121" s="301"/>
      <c r="F121" s="301"/>
      <c r="G121" s="301"/>
      <c r="H121" s="301"/>
      <c r="I121" s="301"/>
      <c r="J121" s="301"/>
      <c r="K121" s="302"/>
    </row>
    <row r="122" s="1" customFormat="1" ht="45" customHeight="1">
      <c r="B122" s="303"/>
      <c r="C122" s="256" t="s">
        <v>999</v>
      </c>
      <c r="D122" s="256"/>
      <c r="E122" s="256"/>
      <c r="F122" s="256"/>
      <c r="G122" s="256"/>
      <c r="H122" s="256"/>
      <c r="I122" s="256"/>
      <c r="J122" s="256"/>
      <c r="K122" s="304"/>
    </row>
    <row r="123" s="1" customFormat="1" ht="17.25" customHeight="1">
      <c r="B123" s="305"/>
      <c r="C123" s="280" t="s">
        <v>945</v>
      </c>
      <c r="D123" s="280"/>
      <c r="E123" s="280"/>
      <c r="F123" s="280" t="s">
        <v>946</v>
      </c>
      <c r="G123" s="281"/>
      <c r="H123" s="280" t="s">
        <v>53</v>
      </c>
      <c r="I123" s="280" t="s">
        <v>56</v>
      </c>
      <c r="J123" s="280" t="s">
        <v>947</v>
      </c>
      <c r="K123" s="306"/>
    </row>
    <row r="124" s="1" customFormat="1" ht="17.25" customHeight="1">
      <c r="B124" s="305"/>
      <c r="C124" s="282" t="s">
        <v>948</v>
      </c>
      <c r="D124" s="282"/>
      <c r="E124" s="282"/>
      <c r="F124" s="283" t="s">
        <v>949</v>
      </c>
      <c r="G124" s="284"/>
      <c r="H124" s="282"/>
      <c r="I124" s="282"/>
      <c r="J124" s="282" t="s">
        <v>950</v>
      </c>
      <c r="K124" s="306"/>
    </row>
    <row r="125" s="1" customFormat="1" ht="5.25" customHeight="1">
      <c r="B125" s="307"/>
      <c r="C125" s="285"/>
      <c r="D125" s="285"/>
      <c r="E125" s="285"/>
      <c r="F125" s="285"/>
      <c r="G125" s="265"/>
      <c r="H125" s="285"/>
      <c r="I125" s="285"/>
      <c r="J125" s="285"/>
      <c r="K125" s="308"/>
    </row>
    <row r="126" s="1" customFormat="1" ht="15" customHeight="1">
      <c r="B126" s="307"/>
      <c r="C126" s="265" t="s">
        <v>954</v>
      </c>
      <c r="D126" s="285"/>
      <c r="E126" s="285"/>
      <c r="F126" s="287" t="s">
        <v>951</v>
      </c>
      <c r="G126" s="265"/>
      <c r="H126" s="265" t="s">
        <v>991</v>
      </c>
      <c r="I126" s="265" t="s">
        <v>953</v>
      </c>
      <c r="J126" s="265">
        <v>120</v>
      </c>
      <c r="K126" s="309"/>
    </row>
    <row r="127" s="1" customFormat="1" ht="15" customHeight="1">
      <c r="B127" s="307"/>
      <c r="C127" s="265" t="s">
        <v>1000</v>
      </c>
      <c r="D127" s="265"/>
      <c r="E127" s="265"/>
      <c r="F127" s="287" t="s">
        <v>951</v>
      </c>
      <c r="G127" s="265"/>
      <c r="H127" s="265" t="s">
        <v>1001</v>
      </c>
      <c r="I127" s="265" t="s">
        <v>953</v>
      </c>
      <c r="J127" s="265" t="s">
        <v>1002</v>
      </c>
      <c r="K127" s="309"/>
    </row>
    <row r="128" s="1" customFormat="1" ht="15" customHeight="1">
      <c r="B128" s="307"/>
      <c r="C128" s="265" t="s">
        <v>899</v>
      </c>
      <c r="D128" s="265"/>
      <c r="E128" s="265"/>
      <c r="F128" s="287" t="s">
        <v>951</v>
      </c>
      <c r="G128" s="265"/>
      <c r="H128" s="265" t="s">
        <v>1003</v>
      </c>
      <c r="I128" s="265" t="s">
        <v>953</v>
      </c>
      <c r="J128" s="265" t="s">
        <v>1002</v>
      </c>
      <c r="K128" s="309"/>
    </row>
    <row r="129" s="1" customFormat="1" ht="15" customHeight="1">
      <c r="B129" s="307"/>
      <c r="C129" s="265" t="s">
        <v>962</v>
      </c>
      <c r="D129" s="265"/>
      <c r="E129" s="265"/>
      <c r="F129" s="287" t="s">
        <v>957</v>
      </c>
      <c r="G129" s="265"/>
      <c r="H129" s="265" t="s">
        <v>963</v>
      </c>
      <c r="I129" s="265" t="s">
        <v>953</v>
      </c>
      <c r="J129" s="265">
        <v>15</v>
      </c>
      <c r="K129" s="309"/>
    </row>
    <row r="130" s="1" customFormat="1" ht="15" customHeight="1">
      <c r="B130" s="307"/>
      <c r="C130" s="289" t="s">
        <v>964</v>
      </c>
      <c r="D130" s="289"/>
      <c r="E130" s="289"/>
      <c r="F130" s="290" t="s">
        <v>957</v>
      </c>
      <c r="G130" s="289"/>
      <c r="H130" s="289" t="s">
        <v>965</v>
      </c>
      <c r="I130" s="289" t="s">
        <v>953</v>
      </c>
      <c r="J130" s="289">
        <v>15</v>
      </c>
      <c r="K130" s="309"/>
    </row>
    <row r="131" s="1" customFormat="1" ht="15" customHeight="1">
      <c r="B131" s="307"/>
      <c r="C131" s="289" t="s">
        <v>966</v>
      </c>
      <c r="D131" s="289"/>
      <c r="E131" s="289"/>
      <c r="F131" s="290" t="s">
        <v>957</v>
      </c>
      <c r="G131" s="289"/>
      <c r="H131" s="289" t="s">
        <v>967</v>
      </c>
      <c r="I131" s="289" t="s">
        <v>953</v>
      </c>
      <c r="J131" s="289">
        <v>20</v>
      </c>
      <c r="K131" s="309"/>
    </row>
    <row r="132" s="1" customFormat="1" ht="15" customHeight="1">
      <c r="B132" s="307"/>
      <c r="C132" s="289" t="s">
        <v>968</v>
      </c>
      <c r="D132" s="289"/>
      <c r="E132" s="289"/>
      <c r="F132" s="290" t="s">
        <v>957</v>
      </c>
      <c r="G132" s="289"/>
      <c r="H132" s="289" t="s">
        <v>969</v>
      </c>
      <c r="I132" s="289" t="s">
        <v>953</v>
      </c>
      <c r="J132" s="289">
        <v>20</v>
      </c>
      <c r="K132" s="309"/>
    </row>
    <row r="133" s="1" customFormat="1" ht="15" customHeight="1">
      <c r="B133" s="307"/>
      <c r="C133" s="265" t="s">
        <v>956</v>
      </c>
      <c r="D133" s="265"/>
      <c r="E133" s="265"/>
      <c r="F133" s="287" t="s">
        <v>957</v>
      </c>
      <c r="G133" s="265"/>
      <c r="H133" s="265" t="s">
        <v>991</v>
      </c>
      <c r="I133" s="265" t="s">
        <v>953</v>
      </c>
      <c r="J133" s="265">
        <v>50</v>
      </c>
      <c r="K133" s="309"/>
    </row>
    <row r="134" s="1" customFormat="1" ht="15" customHeight="1">
      <c r="B134" s="307"/>
      <c r="C134" s="265" t="s">
        <v>970</v>
      </c>
      <c r="D134" s="265"/>
      <c r="E134" s="265"/>
      <c r="F134" s="287" t="s">
        <v>957</v>
      </c>
      <c r="G134" s="265"/>
      <c r="H134" s="265" t="s">
        <v>991</v>
      </c>
      <c r="I134" s="265" t="s">
        <v>953</v>
      </c>
      <c r="J134" s="265">
        <v>50</v>
      </c>
      <c r="K134" s="309"/>
    </row>
    <row r="135" s="1" customFormat="1" ht="15" customHeight="1">
      <c r="B135" s="307"/>
      <c r="C135" s="265" t="s">
        <v>976</v>
      </c>
      <c r="D135" s="265"/>
      <c r="E135" s="265"/>
      <c r="F135" s="287" t="s">
        <v>957</v>
      </c>
      <c r="G135" s="265"/>
      <c r="H135" s="265" t="s">
        <v>991</v>
      </c>
      <c r="I135" s="265" t="s">
        <v>953</v>
      </c>
      <c r="J135" s="265">
        <v>50</v>
      </c>
      <c r="K135" s="309"/>
    </row>
    <row r="136" s="1" customFormat="1" ht="15" customHeight="1">
      <c r="B136" s="307"/>
      <c r="C136" s="265" t="s">
        <v>978</v>
      </c>
      <c r="D136" s="265"/>
      <c r="E136" s="265"/>
      <c r="F136" s="287" t="s">
        <v>957</v>
      </c>
      <c r="G136" s="265"/>
      <c r="H136" s="265" t="s">
        <v>991</v>
      </c>
      <c r="I136" s="265" t="s">
        <v>953</v>
      </c>
      <c r="J136" s="265">
        <v>50</v>
      </c>
      <c r="K136" s="309"/>
    </row>
    <row r="137" s="1" customFormat="1" ht="15" customHeight="1">
      <c r="B137" s="307"/>
      <c r="C137" s="265" t="s">
        <v>979</v>
      </c>
      <c r="D137" s="265"/>
      <c r="E137" s="265"/>
      <c r="F137" s="287" t="s">
        <v>957</v>
      </c>
      <c r="G137" s="265"/>
      <c r="H137" s="265" t="s">
        <v>1004</v>
      </c>
      <c r="I137" s="265" t="s">
        <v>953</v>
      </c>
      <c r="J137" s="265">
        <v>255</v>
      </c>
      <c r="K137" s="309"/>
    </row>
    <row r="138" s="1" customFormat="1" ht="15" customHeight="1">
      <c r="B138" s="307"/>
      <c r="C138" s="265" t="s">
        <v>981</v>
      </c>
      <c r="D138" s="265"/>
      <c r="E138" s="265"/>
      <c r="F138" s="287" t="s">
        <v>951</v>
      </c>
      <c r="G138" s="265"/>
      <c r="H138" s="265" t="s">
        <v>1005</v>
      </c>
      <c r="I138" s="265" t="s">
        <v>983</v>
      </c>
      <c r="J138" s="265"/>
      <c r="K138" s="309"/>
    </row>
    <row r="139" s="1" customFormat="1" ht="15" customHeight="1">
      <c r="B139" s="307"/>
      <c r="C139" s="265" t="s">
        <v>984</v>
      </c>
      <c r="D139" s="265"/>
      <c r="E139" s="265"/>
      <c r="F139" s="287" t="s">
        <v>951</v>
      </c>
      <c r="G139" s="265"/>
      <c r="H139" s="265" t="s">
        <v>1006</v>
      </c>
      <c r="I139" s="265" t="s">
        <v>986</v>
      </c>
      <c r="J139" s="265"/>
      <c r="K139" s="309"/>
    </row>
    <row r="140" s="1" customFormat="1" ht="15" customHeight="1">
      <c r="B140" s="307"/>
      <c r="C140" s="265" t="s">
        <v>987</v>
      </c>
      <c r="D140" s="265"/>
      <c r="E140" s="265"/>
      <c r="F140" s="287" t="s">
        <v>951</v>
      </c>
      <c r="G140" s="265"/>
      <c r="H140" s="265" t="s">
        <v>987</v>
      </c>
      <c r="I140" s="265" t="s">
        <v>986</v>
      </c>
      <c r="J140" s="265"/>
      <c r="K140" s="309"/>
    </row>
    <row r="141" s="1" customFormat="1" ht="15" customHeight="1">
      <c r="B141" s="307"/>
      <c r="C141" s="265" t="s">
        <v>37</v>
      </c>
      <c r="D141" s="265"/>
      <c r="E141" s="265"/>
      <c r="F141" s="287" t="s">
        <v>951</v>
      </c>
      <c r="G141" s="265"/>
      <c r="H141" s="265" t="s">
        <v>1007</v>
      </c>
      <c r="I141" s="265" t="s">
        <v>986</v>
      </c>
      <c r="J141" s="265"/>
      <c r="K141" s="309"/>
    </row>
    <row r="142" s="1" customFormat="1" ht="15" customHeight="1">
      <c r="B142" s="307"/>
      <c r="C142" s="265" t="s">
        <v>1008</v>
      </c>
      <c r="D142" s="265"/>
      <c r="E142" s="265"/>
      <c r="F142" s="287" t="s">
        <v>951</v>
      </c>
      <c r="G142" s="265"/>
      <c r="H142" s="265" t="s">
        <v>1009</v>
      </c>
      <c r="I142" s="265" t="s">
        <v>986</v>
      </c>
      <c r="J142" s="265"/>
      <c r="K142" s="309"/>
    </row>
    <row r="143" s="1" customFormat="1" ht="15" customHeight="1">
      <c r="B143" s="310"/>
      <c r="C143" s="311"/>
      <c r="D143" s="311"/>
      <c r="E143" s="311"/>
      <c r="F143" s="311"/>
      <c r="G143" s="311"/>
      <c r="H143" s="311"/>
      <c r="I143" s="311"/>
      <c r="J143" s="311"/>
      <c r="K143" s="312"/>
    </row>
    <row r="144" s="1" customFormat="1" ht="18.75" customHeight="1">
      <c r="B144" s="262"/>
      <c r="C144" s="262"/>
      <c r="D144" s="262"/>
      <c r="E144" s="262"/>
      <c r="F144" s="299"/>
      <c r="G144" s="262"/>
      <c r="H144" s="262"/>
      <c r="I144" s="262"/>
      <c r="J144" s="262"/>
      <c r="K144" s="262"/>
    </row>
    <row r="145" s="1" customFormat="1" ht="18.75" customHeight="1">
      <c r="B145" s="273"/>
      <c r="C145" s="273"/>
      <c r="D145" s="273"/>
      <c r="E145" s="273"/>
      <c r="F145" s="273"/>
      <c r="G145" s="273"/>
      <c r="H145" s="273"/>
      <c r="I145" s="273"/>
      <c r="J145" s="273"/>
      <c r="K145" s="273"/>
    </row>
    <row r="146" s="1" customFormat="1" ht="7.5" customHeight="1">
      <c r="B146" s="274"/>
      <c r="C146" s="275"/>
      <c r="D146" s="275"/>
      <c r="E146" s="275"/>
      <c r="F146" s="275"/>
      <c r="G146" s="275"/>
      <c r="H146" s="275"/>
      <c r="I146" s="275"/>
      <c r="J146" s="275"/>
      <c r="K146" s="276"/>
    </row>
    <row r="147" s="1" customFormat="1" ht="45" customHeight="1">
      <c r="B147" s="277"/>
      <c r="C147" s="278" t="s">
        <v>1010</v>
      </c>
      <c r="D147" s="278"/>
      <c r="E147" s="278"/>
      <c r="F147" s="278"/>
      <c r="G147" s="278"/>
      <c r="H147" s="278"/>
      <c r="I147" s="278"/>
      <c r="J147" s="278"/>
      <c r="K147" s="279"/>
    </row>
    <row r="148" s="1" customFormat="1" ht="17.25" customHeight="1">
      <c r="B148" s="277"/>
      <c r="C148" s="280" t="s">
        <v>945</v>
      </c>
      <c r="D148" s="280"/>
      <c r="E148" s="280"/>
      <c r="F148" s="280" t="s">
        <v>946</v>
      </c>
      <c r="G148" s="281"/>
      <c r="H148" s="280" t="s">
        <v>53</v>
      </c>
      <c r="I148" s="280" t="s">
        <v>56</v>
      </c>
      <c r="J148" s="280" t="s">
        <v>947</v>
      </c>
      <c r="K148" s="279"/>
    </row>
    <row r="149" s="1" customFormat="1" ht="17.25" customHeight="1">
      <c r="B149" s="277"/>
      <c r="C149" s="282" t="s">
        <v>948</v>
      </c>
      <c r="D149" s="282"/>
      <c r="E149" s="282"/>
      <c r="F149" s="283" t="s">
        <v>949</v>
      </c>
      <c r="G149" s="284"/>
      <c r="H149" s="282"/>
      <c r="I149" s="282"/>
      <c r="J149" s="282" t="s">
        <v>950</v>
      </c>
      <c r="K149" s="279"/>
    </row>
    <row r="150" s="1" customFormat="1" ht="5.25" customHeight="1">
      <c r="B150" s="288"/>
      <c r="C150" s="285"/>
      <c r="D150" s="285"/>
      <c r="E150" s="285"/>
      <c r="F150" s="285"/>
      <c r="G150" s="286"/>
      <c r="H150" s="285"/>
      <c r="I150" s="285"/>
      <c r="J150" s="285"/>
      <c r="K150" s="309"/>
    </row>
    <row r="151" s="1" customFormat="1" ht="15" customHeight="1">
      <c r="B151" s="288"/>
      <c r="C151" s="313" t="s">
        <v>954</v>
      </c>
      <c r="D151" s="265"/>
      <c r="E151" s="265"/>
      <c r="F151" s="314" t="s">
        <v>951</v>
      </c>
      <c r="G151" s="265"/>
      <c r="H151" s="313" t="s">
        <v>991</v>
      </c>
      <c r="I151" s="313" t="s">
        <v>953</v>
      </c>
      <c r="J151" s="313">
        <v>120</v>
      </c>
      <c r="K151" s="309"/>
    </row>
    <row r="152" s="1" customFormat="1" ht="15" customHeight="1">
      <c r="B152" s="288"/>
      <c r="C152" s="313" t="s">
        <v>1000</v>
      </c>
      <c r="D152" s="265"/>
      <c r="E152" s="265"/>
      <c r="F152" s="314" t="s">
        <v>951</v>
      </c>
      <c r="G152" s="265"/>
      <c r="H152" s="313" t="s">
        <v>1011</v>
      </c>
      <c r="I152" s="313" t="s">
        <v>953</v>
      </c>
      <c r="J152" s="313" t="s">
        <v>1002</v>
      </c>
      <c r="K152" s="309"/>
    </row>
    <row r="153" s="1" customFormat="1" ht="15" customHeight="1">
      <c r="B153" s="288"/>
      <c r="C153" s="313" t="s">
        <v>899</v>
      </c>
      <c r="D153" s="265"/>
      <c r="E153" s="265"/>
      <c r="F153" s="314" t="s">
        <v>951</v>
      </c>
      <c r="G153" s="265"/>
      <c r="H153" s="313" t="s">
        <v>1012</v>
      </c>
      <c r="I153" s="313" t="s">
        <v>953</v>
      </c>
      <c r="J153" s="313" t="s">
        <v>1002</v>
      </c>
      <c r="K153" s="309"/>
    </row>
    <row r="154" s="1" customFormat="1" ht="15" customHeight="1">
      <c r="B154" s="288"/>
      <c r="C154" s="313" t="s">
        <v>956</v>
      </c>
      <c r="D154" s="265"/>
      <c r="E154" s="265"/>
      <c r="F154" s="314" t="s">
        <v>957</v>
      </c>
      <c r="G154" s="265"/>
      <c r="H154" s="313" t="s">
        <v>991</v>
      </c>
      <c r="I154" s="313" t="s">
        <v>953</v>
      </c>
      <c r="J154" s="313">
        <v>50</v>
      </c>
      <c r="K154" s="309"/>
    </row>
    <row r="155" s="1" customFormat="1" ht="15" customHeight="1">
      <c r="B155" s="288"/>
      <c r="C155" s="313" t="s">
        <v>959</v>
      </c>
      <c r="D155" s="265"/>
      <c r="E155" s="265"/>
      <c r="F155" s="314" t="s">
        <v>951</v>
      </c>
      <c r="G155" s="265"/>
      <c r="H155" s="313" t="s">
        <v>991</v>
      </c>
      <c r="I155" s="313" t="s">
        <v>961</v>
      </c>
      <c r="J155" s="313"/>
      <c r="K155" s="309"/>
    </row>
    <row r="156" s="1" customFormat="1" ht="15" customHeight="1">
      <c r="B156" s="288"/>
      <c r="C156" s="313" t="s">
        <v>970</v>
      </c>
      <c r="D156" s="265"/>
      <c r="E156" s="265"/>
      <c r="F156" s="314" t="s">
        <v>957</v>
      </c>
      <c r="G156" s="265"/>
      <c r="H156" s="313" t="s">
        <v>991</v>
      </c>
      <c r="I156" s="313" t="s">
        <v>953</v>
      </c>
      <c r="J156" s="313">
        <v>50</v>
      </c>
      <c r="K156" s="309"/>
    </row>
    <row r="157" s="1" customFormat="1" ht="15" customHeight="1">
      <c r="B157" s="288"/>
      <c r="C157" s="313" t="s">
        <v>978</v>
      </c>
      <c r="D157" s="265"/>
      <c r="E157" s="265"/>
      <c r="F157" s="314" t="s">
        <v>957</v>
      </c>
      <c r="G157" s="265"/>
      <c r="H157" s="313" t="s">
        <v>991</v>
      </c>
      <c r="I157" s="313" t="s">
        <v>953</v>
      </c>
      <c r="J157" s="313">
        <v>50</v>
      </c>
      <c r="K157" s="309"/>
    </row>
    <row r="158" s="1" customFormat="1" ht="15" customHeight="1">
      <c r="B158" s="288"/>
      <c r="C158" s="313" t="s">
        <v>976</v>
      </c>
      <c r="D158" s="265"/>
      <c r="E158" s="265"/>
      <c r="F158" s="314" t="s">
        <v>957</v>
      </c>
      <c r="G158" s="265"/>
      <c r="H158" s="313" t="s">
        <v>991</v>
      </c>
      <c r="I158" s="313" t="s">
        <v>953</v>
      </c>
      <c r="J158" s="313">
        <v>50</v>
      </c>
      <c r="K158" s="309"/>
    </row>
    <row r="159" s="1" customFormat="1" ht="15" customHeight="1">
      <c r="B159" s="288"/>
      <c r="C159" s="313" t="s">
        <v>81</v>
      </c>
      <c r="D159" s="265"/>
      <c r="E159" s="265"/>
      <c r="F159" s="314" t="s">
        <v>951</v>
      </c>
      <c r="G159" s="265"/>
      <c r="H159" s="313" t="s">
        <v>1013</v>
      </c>
      <c r="I159" s="313" t="s">
        <v>953</v>
      </c>
      <c r="J159" s="313" t="s">
        <v>1014</v>
      </c>
      <c r="K159" s="309"/>
    </row>
    <row r="160" s="1" customFormat="1" ht="15" customHeight="1">
      <c r="B160" s="288"/>
      <c r="C160" s="313" t="s">
        <v>1015</v>
      </c>
      <c r="D160" s="265"/>
      <c r="E160" s="265"/>
      <c r="F160" s="314" t="s">
        <v>951</v>
      </c>
      <c r="G160" s="265"/>
      <c r="H160" s="313" t="s">
        <v>1016</v>
      </c>
      <c r="I160" s="313" t="s">
        <v>986</v>
      </c>
      <c r="J160" s="313"/>
      <c r="K160" s="309"/>
    </row>
    <row r="161" s="1" customFormat="1" ht="15" customHeight="1">
      <c r="B161" s="315"/>
      <c r="C161" s="297"/>
      <c r="D161" s="297"/>
      <c r="E161" s="297"/>
      <c r="F161" s="297"/>
      <c r="G161" s="297"/>
      <c r="H161" s="297"/>
      <c r="I161" s="297"/>
      <c r="J161" s="297"/>
      <c r="K161" s="316"/>
    </row>
    <row r="162" s="1" customFormat="1" ht="18.75" customHeight="1">
      <c r="B162" s="262"/>
      <c r="C162" s="265"/>
      <c r="D162" s="265"/>
      <c r="E162" s="265"/>
      <c r="F162" s="287"/>
      <c r="G162" s="265"/>
      <c r="H162" s="265"/>
      <c r="I162" s="265"/>
      <c r="J162" s="265"/>
      <c r="K162" s="262"/>
    </row>
    <row r="163" s="1" customFormat="1" ht="18.75" customHeight="1">
      <c r="B163" s="273"/>
      <c r="C163" s="273"/>
      <c r="D163" s="273"/>
      <c r="E163" s="273"/>
      <c r="F163" s="273"/>
      <c r="G163" s="273"/>
      <c r="H163" s="273"/>
      <c r="I163" s="273"/>
      <c r="J163" s="273"/>
      <c r="K163" s="273"/>
    </row>
    <row r="164" s="1" customFormat="1" ht="7.5" customHeight="1">
      <c r="B164" s="252"/>
      <c r="C164" s="253"/>
      <c r="D164" s="253"/>
      <c r="E164" s="253"/>
      <c r="F164" s="253"/>
      <c r="G164" s="253"/>
      <c r="H164" s="253"/>
      <c r="I164" s="253"/>
      <c r="J164" s="253"/>
      <c r="K164" s="254"/>
    </row>
    <row r="165" s="1" customFormat="1" ht="45" customHeight="1">
      <c r="B165" s="255"/>
      <c r="C165" s="256" t="s">
        <v>1017</v>
      </c>
      <c r="D165" s="256"/>
      <c r="E165" s="256"/>
      <c r="F165" s="256"/>
      <c r="G165" s="256"/>
      <c r="H165" s="256"/>
      <c r="I165" s="256"/>
      <c r="J165" s="256"/>
      <c r="K165" s="257"/>
    </row>
    <row r="166" s="1" customFormat="1" ht="17.25" customHeight="1">
      <c r="B166" s="255"/>
      <c r="C166" s="280" t="s">
        <v>945</v>
      </c>
      <c r="D166" s="280"/>
      <c r="E166" s="280"/>
      <c r="F166" s="280" t="s">
        <v>946</v>
      </c>
      <c r="G166" s="317"/>
      <c r="H166" s="318" t="s">
        <v>53</v>
      </c>
      <c r="I166" s="318" t="s">
        <v>56</v>
      </c>
      <c r="J166" s="280" t="s">
        <v>947</v>
      </c>
      <c r="K166" s="257"/>
    </row>
    <row r="167" s="1" customFormat="1" ht="17.25" customHeight="1">
      <c r="B167" s="258"/>
      <c r="C167" s="282" t="s">
        <v>948</v>
      </c>
      <c r="D167" s="282"/>
      <c r="E167" s="282"/>
      <c r="F167" s="283" t="s">
        <v>949</v>
      </c>
      <c r="G167" s="319"/>
      <c r="H167" s="320"/>
      <c r="I167" s="320"/>
      <c r="J167" s="282" t="s">
        <v>950</v>
      </c>
      <c r="K167" s="260"/>
    </row>
    <row r="168" s="1" customFormat="1" ht="5.25" customHeight="1">
      <c r="B168" s="288"/>
      <c r="C168" s="285"/>
      <c r="D168" s="285"/>
      <c r="E168" s="285"/>
      <c r="F168" s="285"/>
      <c r="G168" s="286"/>
      <c r="H168" s="285"/>
      <c r="I168" s="285"/>
      <c r="J168" s="285"/>
      <c r="K168" s="309"/>
    </row>
    <row r="169" s="1" customFormat="1" ht="15" customHeight="1">
      <c r="B169" s="288"/>
      <c r="C169" s="265" t="s">
        <v>954</v>
      </c>
      <c r="D169" s="265"/>
      <c r="E169" s="265"/>
      <c r="F169" s="287" t="s">
        <v>951</v>
      </c>
      <c r="G169" s="265"/>
      <c r="H169" s="265" t="s">
        <v>991</v>
      </c>
      <c r="I169" s="265" t="s">
        <v>953</v>
      </c>
      <c r="J169" s="265">
        <v>120</v>
      </c>
      <c r="K169" s="309"/>
    </row>
    <row r="170" s="1" customFormat="1" ht="15" customHeight="1">
      <c r="B170" s="288"/>
      <c r="C170" s="265" t="s">
        <v>1000</v>
      </c>
      <c r="D170" s="265"/>
      <c r="E170" s="265"/>
      <c r="F170" s="287" t="s">
        <v>951</v>
      </c>
      <c r="G170" s="265"/>
      <c r="H170" s="265" t="s">
        <v>1001</v>
      </c>
      <c r="I170" s="265" t="s">
        <v>953</v>
      </c>
      <c r="J170" s="265" t="s">
        <v>1002</v>
      </c>
      <c r="K170" s="309"/>
    </row>
    <row r="171" s="1" customFormat="1" ht="15" customHeight="1">
      <c r="B171" s="288"/>
      <c r="C171" s="265" t="s">
        <v>899</v>
      </c>
      <c r="D171" s="265"/>
      <c r="E171" s="265"/>
      <c r="F171" s="287" t="s">
        <v>951</v>
      </c>
      <c r="G171" s="265"/>
      <c r="H171" s="265" t="s">
        <v>1018</v>
      </c>
      <c r="I171" s="265" t="s">
        <v>953</v>
      </c>
      <c r="J171" s="265" t="s">
        <v>1002</v>
      </c>
      <c r="K171" s="309"/>
    </row>
    <row r="172" s="1" customFormat="1" ht="15" customHeight="1">
      <c r="B172" s="288"/>
      <c r="C172" s="265" t="s">
        <v>956</v>
      </c>
      <c r="D172" s="265"/>
      <c r="E172" s="265"/>
      <c r="F172" s="287" t="s">
        <v>957</v>
      </c>
      <c r="G172" s="265"/>
      <c r="H172" s="265" t="s">
        <v>1018</v>
      </c>
      <c r="I172" s="265" t="s">
        <v>953</v>
      </c>
      <c r="J172" s="265">
        <v>50</v>
      </c>
      <c r="K172" s="309"/>
    </row>
    <row r="173" s="1" customFormat="1" ht="15" customHeight="1">
      <c r="B173" s="288"/>
      <c r="C173" s="265" t="s">
        <v>959</v>
      </c>
      <c r="D173" s="265"/>
      <c r="E173" s="265"/>
      <c r="F173" s="287" t="s">
        <v>951</v>
      </c>
      <c r="G173" s="265"/>
      <c r="H173" s="265" t="s">
        <v>1018</v>
      </c>
      <c r="I173" s="265" t="s">
        <v>961</v>
      </c>
      <c r="J173" s="265"/>
      <c r="K173" s="309"/>
    </row>
    <row r="174" s="1" customFormat="1" ht="15" customHeight="1">
      <c r="B174" s="288"/>
      <c r="C174" s="265" t="s">
        <v>970</v>
      </c>
      <c r="D174" s="265"/>
      <c r="E174" s="265"/>
      <c r="F174" s="287" t="s">
        <v>957</v>
      </c>
      <c r="G174" s="265"/>
      <c r="H174" s="265" t="s">
        <v>1018</v>
      </c>
      <c r="I174" s="265" t="s">
        <v>953</v>
      </c>
      <c r="J174" s="265">
        <v>50</v>
      </c>
      <c r="K174" s="309"/>
    </row>
    <row r="175" s="1" customFormat="1" ht="15" customHeight="1">
      <c r="B175" s="288"/>
      <c r="C175" s="265" t="s">
        <v>978</v>
      </c>
      <c r="D175" s="265"/>
      <c r="E175" s="265"/>
      <c r="F175" s="287" t="s">
        <v>957</v>
      </c>
      <c r="G175" s="265"/>
      <c r="H175" s="265" t="s">
        <v>1018</v>
      </c>
      <c r="I175" s="265" t="s">
        <v>953</v>
      </c>
      <c r="J175" s="265">
        <v>50</v>
      </c>
      <c r="K175" s="309"/>
    </row>
    <row r="176" s="1" customFormat="1" ht="15" customHeight="1">
      <c r="B176" s="288"/>
      <c r="C176" s="265" t="s">
        <v>976</v>
      </c>
      <c r="D176" s="265"/>
      <c r="E176" s="265"/>
      <c r="F176" s="287" t="s">
        <v>957</v>
      </c>
      <c r="G176" s="265"/>
      <c r="H176" s="265" t="s">
        <v>1018</v>
      </c>
      <c r="I176" s="265" t="s">
        <v>953</v>
      </c>
      <c r="J176" s="265">
        <v>50</v>
      </c>
      <c r="K176" s="309"/>
    </row>
    <row r="177" s="1" customFormat="1" ht="15" customHeight="1">
      <c r="B177" s="288"/>
      <c r="C177" s="265" t="s">
        <v>129</v>
      </c>
      <c r="D177" s="265"/>
      <c r="E177" s="265"/>
      <c r="F177" s="287" t="s">
        <v>951</v>
      </c>
      <c r="G177" s="265"/>
      <c r="H177" s="265" t="s">
        <v>1019</v>
      </c>
      <c r="I177" s="265" t="s">
        <v>1020</v>
      </c>
      <c r="J177" s="265"/>
      <c r="K177" s="309"/>
    </row>
    <row r="178" s="1" customFormat="1" ht="15" customHeight="1">
      <c r="B178" s="288"/>
      <c r="C178" s="265" t="s">
        <v>56</v>
      </c>
      <c r="D178" s="265"/>
      <c r="E178" s="265"/>
      <c r="F178" s="287" t="s">
        <v>951</v>
      </c>
      <c r="G178" s="265"/>
      <c r="H178" s="265" t="s">
        <v>1021</v>
      </c>
      <c r="I178" s="265" t="s">
        <v>1022</v>
      </c>
      <c r="J178" s="265">
        <v>1</v>
      </c>
      <c r="K178" s="309"/>
    </row>
    <row r="179" s="1" customFormat="1" ht="15" customHeight="1">
      <c r="B179" s="288"/>
      <c r="C179" s="265" t="s">
        <v>52</v>
      </c>
      <c r="D179" s="265"/>
      <c r="E179" s="265"/>
      <c r="F179" s="287" t="s">
        <v>951</v>
      </c>
      <c r="G179" s="265"/>
      <c r="H179" s="265" t="s">
        <v>1023</v>
      </c>
      <c r="I179" s="265" t="s">
        <v>953</v>
      </c>
      <c r="J179" s="265">
        <v>20</v>
      </c>
      <c r="K179" s="309"/>
    </row>
    <row r="180" s="1" customFormat="1" ht="15" customHeight="1">
      <c r="B180" s="288"/>
      <c r="C180" s="265" t="s">
        <v>53</v>
      </c>
      <c r="D180" s="265"/>
      <c r="E180" s="265"/>
      <c r="F180" s="287" t="s">
        <v>951</v>
      </c>
      <c r="G180" s="265"/>
      <c r="H180" s="265" t="s">
        <v>1024</v>
      </c>
      <c r="I180" s="265" t="s">
        <v>953</v>
      </c>
      <c r="J180" s="265">
        <v>255</v>
      </c>
      <c r="K180" s="309"/>
    </row>
    <row r="181" s="1" customFormat="1" ht="15" customHeight="1">
      <c r="B181" s="288"/>
      <c r="C181" s="265" t="s">
        <v>130</v>
      </c>
      <c r="D181" s="265"/>
      <c r="E181" s="265"/>
      <c r="F181" s="287" t="s">
        <v>951</v>
      </c>
      <c r="G181" s="265"/>
      <c r="H181" s="265" t="s">
        <v>915</v>
      </c>
      <c r="I181" s="265" t="s">
        <v>953</v>
      </c>
      <c r="J181" s="265">
        <v>10</v>
      </c>
      <c r="K181" s="309"/>
    </row>
    <row r="182" s="1" customFormat="1" ht="15" customHeight="1">
      <c r="B182" s="288"/>
      <c r="C182" s="265" t="s">
        <v>131</v>
      </c>
      <c r="D182" s="265"/>
      <c r="E182" s="265"/>
      <c r="F182" s="287" t="s">
        <v>951</v>
      </c>
      <c r="G182" s="265"/>
      <c r="H182" s="265" t="s">
        <v>1025</v>
      </c>
      <c r="I182" s="265" t="s">
        <v>986</v>
      </c>
      <c r="J182" s="265"/>
      <c r="K182" s="309"/>
    </row>
    <row r="183" s="1" customFormat="1" ht="15" customHeight="1">
      <c r="B183" s="288"/>
      <c r="C183" s="265" t="s">
        <v>1026</v>
      </c>
      <c r="D183" s="265"/>
      <c r="E183" s="265"/>
      <c r="F183" s="287" t="s">
        <v>951</v>
      </c>
      <c r="G183" s="265"/>
      <c r="H183" s="265" t="s">
        <v>1027</v>
      </c>
      <c r="I183" s="265" t="s">
        <v>986</v>
      </c>
      <c r="J183" s="265"/>
      <c r="K183" s="309"/>
    </row>
    <row r="184" s="1" customFormat="1" ht="15" customHeight="1">
      <c r="B184" s="288"/>
      <c r="C184" s="265" t="s">
        <v>1015</v>
      </c>
      <c r="D184" s="265"/>
      <c r="E184" s="265"/>
      <c r="F184" s="287" t="s">
        <v>951</v>
      </c>
      <c r="G184" s="265"/>
      <c r="H184" s="265" t="s">
        <v>1028</v>
      </c>
      <c r="I184" s="265" t="s">
        <v>986</v>
      </c>
      <c r="J184" s="265"/>
      <c r="K184" s="309"/>
    </row>
    <row r="185" s="1" customFormat="1" ht="15" customHeight="1">
      <c r="B185" s="288"/>
      <c r="C185" s="265" t="s">
        <v>133</v>
      </c>
      <c r="D185" s="265"/>
      <c r="E185" s="265"/>
      <c r="F185" s="287" t="s">
        <v>957</v>
      </c>
      <c r="G185" s="265"/>
      <c r="H185" s="265" t="s">
        <v>1029</v>
      </c>
      <c r="I185" s="265" t="s">
        <v>953</v>
      </c>
      <c r="J185" s="265">
        <v>50</v>
      </c>
      <c r="K185" s="309"/>
    </row>
    <row r="186" s="1" customFormat="1" ht="15" customHeight="1">
      <c r="B186" s="288"/>
      <c r="C186" s="265" t="s">
        <v>1030</v>
      </c>
      <c r="D186" s="265"/>
      <c r="E186" s="265"/>
      <c r="F186" s="287" t="s">
        <v>957</v>
      </c>
      <c r="G186" s="265"/>
      <c r="H186" s="265" t="s">
        <v>1031</v>
      </c>
      <c r="I186" s="265" t="s">
        <v>1032</v>
      </c>
      <c r="J186" s="265"/>
      <c r="K186" s="309"/>
    </row>
    <row r="187" s="1" customFormat="1" ht="15" customHeight="1">
      <c r="B187" s="288"/>
      <c r="C187" s="265" t="s">
        <v>1033</v>
      </c>
      <c r="D187" s="265"/>
      <c r="E187" s="265"/>
      <c r="F187" s="287" t="s">
        <v>957</v>
      </c>
      <c r="G187" s="265"/>
      <c r="H187" s="265" t="s">
        <v>1034</v>
      </c>
      <c r="I187" s="265" t="s">
        <v>1032</v>
      </c>
      <c r="J187" s="265"/>
      <c r="K187" s="309"/>
    </row>
    <row r="188" s="1" customFormat="1" ht="15" customHeight="1">
      <c r="B188" s="288"/>
      <c r="C188" s="265" t="s">
        <v>1035</v>
      </c>
      <c r="D188" s="265"/>
      <c r="E188" s="265"/>
      <c r="F188" s="287" t="s">
        <v>957</v>
      </c>
      <c r="G188" s="265"/>
      <c r="H188" s="265" t="s">
        <v>1036</v>
      </c>
      <c r="I188" s="265" t="s">
        <v>1032</v>
      </c>
      <c r="J188" s="265"/>
      <c r="K188" s="309"/>
    </row>
    <row r="189" s="1" customFormat="1" ht="15" customHeight="1">
      <c r="B189" s="288"/>
      <c r="C189" s="321" t="s">
        <v>1037</v>
      </c>
      <c r="D189" s="265"/>
      <c r="E189" s="265"/>
      <c r="F189" s="287" t="s">
        <v>957</v>
      </c>
      <c r="G189" s="265"/>
      <c r="H189" s="265" t="s">
        <v>1038</v>
      </c>
      <c r="I189" s="265" t="s">
        <v>1039</v>
      </c>
      <c r="J189" s="322" t="s">
        <v>1040</v>
      </c>
      <c r="K189" s="309"/>
    </row>
    <row r="190" s="1" customFormat="1" ht="15" customHeight="1">
      <c r="B190" s="288"/>
      <c r="C190" s="272" t="s">
        <v>41</v>
      </c>
      <c r="D190" s="265"/>
      <c r="E190" s="265"/>
      <c r="F190" s="287" t="s">
        <v>951</v>
      </c>
      <c r="G190" s="265"/>
      <c r="H190" s="262" t="s">
        <v>1041</v>
      </c>
      <c r="I190" s="265" t="s">
        <v>1042</v>
      </c>
      <c r="J190" s="265"/>
      <c r="K190" s="309"/>
    </row>
    <row r="191" s="1" customFormat="1" ht="15" customHeight="1">
      <c r="B191" s="288"/>
      <c r="C191" s="272" t="s">
        <v>1043</v>
      </c>
      <c r="D191" s="265"/>
      <c r="E191" s="265"/>
      <c r="F191" s="287" t="s">
        <v>951</v>
      </c>
      <c r="G191" s="265"/>
      <c r="H191" s="265" t="s">
        <v>1044</v>
      </c>
      <c r="I191" s="265" t="s">
        <v>986</v>
      </c>
      <c r="J191" s="265"/>
      <c r="K191" s="309"/>
    </row>
    <row r="192" s="1" customFormat="1" ht="15" customHeight="1">
      <c r="B192" s="288"/>
      <c r="C192" s="272" t="s">
        <v>1045</v>
      </c>
      <c r="D192" s="265"/>
      <c r="E192" s="265"/>
      <c r="F192" s="287" t="s">
        <v>951</v>
      </c>
      <c r="G192" s="265"/>
      <c r="H192" s="265" t="s">
        <v>1046</v>
      </c>
      <c r="I192" s="265" t="s">
        <v>986</v>
      </c>
      <c r="J192" s="265"/>
      <c r="K192" s="309"/>
    </row>
    <row r="193" s="1" customFormat="1" ht="15" customHeight="1">
      <c r="B193" s="288"/>
      <c r="C193" s="272" t="s">
        <v>1047</v>
      </c>
      <c r="D193" s="265"/>
      <c r="E193" s="265"/>
      <c r="F193" s="287" t="s">
        <v>957</v>
      </c>
      <c r="G193" s="265"/>
      <c r="H193" s="265" t="s">
        <v>1048</v>
      </c>
      <c r="I193" s="265" t="s">
        <v>986</v>
      </c>
      <c r="J193" s="265"/>
      <c r="K193" s="309"/>
    </row>
    <row r="194" s="1" customFormat="1" ht="15" customHeight="1">
      <c r="B194" s="315"/>
      <c r="C194" s="323"/>
      <c r="D194" s="297"/>
      <c r="E194" s="297"/>
      <c r="F194" s="297"/>
      <c r="G194" s="297"/>
      <c r="H194" s="297"/>
      <c r="I194" s="297"/>
      <c r="J194" s="297"/>
      <c r="K194" s="316"/>
    </row>
    <row r="195" s="1" customFormat="1" ht="18.75" customHeight="1">
      <c r="B195" s="262"/>
      <c r="C195" s="265"/>
      <c r="D195" s="265"/>
      <c r="E195" s="265"/>
      <c r="F195" s="287"/>
      <c r="G195" s="265"/>
      <c r="H195" s="265"/>
      <c r="I195" s="265"/>
      <c r="J195" s="265"/>
      <c r="K195" s="262"/>
    </row>
    <row r="196" s="1" customFormat="1" ht="18.75" customHeight="1">
      <c r="B196" s="262"/>
      <c r="C196" s="265"/>
      <c r="D196" s="265"/>
      <c r="E196" s="265"/>
      <c r="F196" s="287"/>
      <c r="G196" s="265"/>
      <c r="H196" s="265"/>
      <c r="I196" s="265"/>
      <c r="J196" s="265"/>
      <c r="K196" s="262"/>
    </row>
    <row r="197" s="1" customFormat="1" ht="18.75" customHeight="1">
      <c r="B197" s="273"/>
      <c r="C197" s="273"/>
      <c r="D197" s="273"/>
      <c r="E197" s="273"/>
      <c r="F197" s="273"/>
      <c r="G197" s="273"/>
      <c r="H197" s="273"/>
      <c r="I197" s="273"/>
      <c r="J197" s="273"/>
      <c r="K197" s="273"/>
    </row>
    <row r="198" s="1" customFormat="1" ht="13.5">
      <c r="B198" s="252"/>
      <c r="C198" s="253"/>
      <c r="D198" s="253"/>
      <c r="E198" s="253"/>
      <c r="F198" s="253"/>
      <c r="G198" s="253"/>
      <c r="H198" s="253"/>
      <c r="I198" s="253"/>
      <c r="J198" s="253"/>
      <c r="K198" s="254"/>
    </row>
    <row r="199" s="1" customFormat="1" ht="21">
      <c r="B199" s="255"/>
      <c r="C199" s="256" t="s">
        <v>1049</v>
      </c>
      <c r="D199" s="256"/>
      <c r="E199" s="256"/>
      <c r="F199" s="256"/>
      <c r="G199" s="256"/>
      <c r="H199" s="256"/>
      <c r="I199" s="256"/>
      <c r="J199" s="256"/>
      <c r="K199" s="257"/>
    </row>
    <row r="200" s="1" customFormat="1" ht="25.5" customHeight="1">
      <c r="B200" s="255"/>
      <c r="C200" s="324" t="s">
        <v>1050</v>
      </c>
      <c r="D200" s="324"/>
      <c r="E200" s="324"/>
      <c r="F200" s="324" t="s">
        <v>1051</v>
      </c>
      <c r="G200" s="325"/>
      <c r="H200" s="324" t="s">
        <v>1052</v>
      </c>
      <c r="I200" s="324"/>
      <c r="J200" s="324"/>
      <c r="K200" s="257"/>
    </row>
    <row r="201" s="1" customFormat="1" ht="5.25" customHeight="1">
      <c r="B201" s="288"/>
      <c r="C201" s="285"/>
      <c r="D201" s="285"/>
      <c r="E201" s="285"/>
      <c r="F201" s="285"/>
      <c r="G201" s="265"/>
      <c r="H201" s="285"/>
      <c r="I201" s="285"/>
      <c r="J201" s="285"/>
      <c r="K201" s="309"/>
    </row>
    <row r="202" s="1" customFormat="1" ht="15" customHeight="1">
      <c r="B202" s="288"/>
      <c r="C202" s="265" t="s">
        <v>1042</v>
      </c>
      <c r="D202" s="265"/>
      <c r="E202" s="265"/>
      <c r="F202" s="287" t="s">
        <v>42</v>
      </c>
      <c r="G202" s="265"/>
      <c r="H202" s="265" t="s">
        <v>1053</v>
      </c>
      <c r="I202" s="265"/>
      <c r="J202" s="265"/>
      <c r="K202" s="309"/>
    </row>
    <row r="203" s="1" customFormat="1" ht="15" customHeight="1">
      <c r="B203" s="288"/>
      <c r="C203" s="294"/>
      <c r="D203" s="265"/>
      <c r="E203" s="265"/>
      <c r="F203" s="287" t="s">
        <v>43</v>
      </c>
      <c r="G203" s="265"/>
      <c r="H203" s="265" t="s">
        <v>1054</v>
      </c>
      <c r="I203" s="265"/>
      <c r="J203" s="265"/>
      <c r="K203" s="309"/>
    </row>
    <row r="204" s="1" customFormat="1" ht="15" customHeight="1">
      <c r="B204" s="288"/>
      <c r="C204" s="294"/>
      <c r="D204" s="265"/>
      <c r="E204" s="265"/>
      <c r="F204" s="287" t="s">
        <v>46</v>
      </c>
      <c r="G204" s="265"/>
      <c r="H204" s="265" t="s">
        <v>1055</v>
      </c>
      <c r="I204" s="265"/>
      <c r="J204" s="265"/>
      <c r="K204" s="309"/>
    </row>
    <row r="205" s="1" customFormat="1" ht="15" customHeight="1">
      <c r="B205" s="288"/>
      <c r="C205" s="265"/>
      <c r="D205" s="265"/>
      <c r="E205" s="265"/>
      <c r="F205" s="287" t="s">
        <v>44</v>
      </c>
      <c r="G205" s="265"/>
      <c r="H205" s="265" t="s">
        <v>1056</v>
      </c>
      <c r="I205" s="265"/>
      <c r="J205" s="265"/>
      <c r="K205" s="309"/>
    </row>
    <row r="206" s="1" customFormat="1" ht="15" customHeight="1">
      <c r="B206" s="288"/>
      <c r="C206" s="265"/>
      <c r="D206" s="265"/>
      <c r="E206" s="265"/>
      <c r="F206" s="287" t="s">
        <v>45</v>
      </c>
      <c r="G206" s="265"/>
      <c r="H206" s="265" t="s">
        <v>1057</v>
      </c>
      <c r="I206" s="265"/>
      <c r="J206" s="265"/>
      <c r="K206" s="309"/>
    </row>
    <row r="207" s="1" customFormat="1" ht="15" customHeight="1">
      <c r="B207" s="288"/>
      <c r="C207" s="265"/>
      <c r="D207" s="265"/>
      <c r="E207" s="265"/>
      <c r="F207" s="287"/>
      <c r="G207" s="265"/>
      <c r="H207" s="265"/>
      <c r="I207" s="265"/>
      <c r="J207" s="265"/>
      <c r="K207" s="309"/>
    </row>
    <row r="208" s="1" customFormat="1" ht="15" customHeight="1">
      <c r="B208" s="288"/>
      <c r="C208" s="265" t="s">
        <v>998</v>
      </c>
      <c r="D208" s="265"/>
      <c r="E208" s="265"/>
      <c r="F208" s="287" t="s">
        <v>75</v>
      </c>
      <c r="G208" s="265"/>
      <c r="H208" s="265" t="s">
        <v>1058</v>
      </c>
      <c r="I208" s="265"/>
      <c r="J208" s="265"/>
      <c r="K208" s="309"/>
    </row>
    <row r="209" s="1" customFormat="1" ht="15" customHeight="1">
      <c r="B209" s="288"/>
      <c r="C209" s="294"/>
      <c r="D209" s="265"/>
      <c r="E209" s="265"/>
      <c r="F209" s="287" t="s">
        <v>893</v>
      </c>
      <c r="G209" s="265"/>
      <c r="H209" s="265" t="s">
        <v>894</v>
      </c>
      <c r="I209" s="265"/>
      <c r="J209" s="265"/>
      <c r="K209" s="309"/>
    </row>
    <row r="210" s="1" customFormat="1" ht="15" customHeight="1">
      <c r="B210" s="288"/>
      <c r="C210" s="265"/>
      <c r="D210" s="265"/>
      <c r="E210" s="265"/>
      <c r="F210" s="287" t="s">
        <v>891</v>
      </c>
      <c r="G210" s="265"/>
      <c r="H210" s="265" t="s">
        <v>1059</v>
      </c>
      <c r="I210" s="265"/>
      <c r="J210" s="265"/>
      <c r="K210" s="309"/>
    </row>
    <row r="211" s="1" customFormat="1" ht="15" customHeight="1">
      <c r="B211" s="326"/>
      <c r="C211" s="294"/>
      <c r="D211" s="294"/>
      <c r="E211" s="294"/>
      <c r="F211" s="287" t="s">
        <v>895</v>
      </c>
      <c r="G211" s="272"/>
      <c r="H211" s="313" t="s">
        <v>896</v>
      </c>
      <c r="I211" s="313"/>
      <c r="J211" s="313"/>
      <c r="K211" s="327"/>
    </row>
    <row r="212" s="1" customFormat="1" ht="15" customHeight="1">
      <c r="B212" s="326"/>
      <c r="C212" s="294"/>
      <c r="D212" s="294"/>
      <c r="E212" s="294"/>
      <c r="F212" s="287" t="s">
        <v>897</v>
      </c>
      <c r="G212" s="272"/>
      <c r="H212" s="313" t="s">
        <v>1060</v>
      </c>
      <c r="I212" s="313"/>
      <c r="J212" s="313"/>
      <c r="K212" s="327"/>
    </row>
    <row r="213" s="1" customFormat="1" ht="15" customHeight="1">
      <c r="B213" s="326"/>
      <c r="C213" s="294"/>
      <c r="D213" s="294"/>
      <c r="E213" s="294"/>
      <c r="F213" s="328"/>
      <c r="G213" s="272"/>
      <c r="H213" s="329"/>
      <c r="I213" s="329"/>
      <c r="J213" s="329"/>
      <c r="K213" s="327"/>
    </row>
    <row r="214" s="1" customFormat="1" ht="15" customHeight="1">
      <c r="B214" s="326"/>
      <c r="C214" s="265" t="s">
        <v>1022</v>
      </c>
      <c r="D214" s="294"/>
      <c r="E214" s="294"/>
      <c r="F214" s="287">
        <v>1</v>
      </c>
      <c r="G214" s="272"/>
      <c r="H214" s="313" t="s">
        <v>1061</v>
      </c>
      <c r="I214" s="313"/>
      <c r="J214" s="313"/>
      <c r="K214" s="327"/>
    </row>
    <row r="215" s="1" customFormat="1" ht="15" customHeight="1">
      <c r="B215" s="326"/>
      <c r="C215" s="294"/>
      <c r="D215" s="294"/>
      <c r="E215" s="294"/>
      <c r="F215" s="287">
        <v>2</v>
      </c>
      <c r="G215" s="272"/>
      <c r="H215" s="313" t="s">
        <v>1062</v>
      </c>
      <c r="I215" s="313"/>
      <c r="J215" s="313"/>
      <c r="K215" s="327"/>
    </row>
    <row r="216" s="1" customFormat="1" ht="15" customHeight="1">
      <c r="B216" s="326"/>
      <c r="C216" s="294"/>
      <c r="D216" s="294"/>
      <c r="E216" s="294"/>
      <c r="F216" s="287">
        <v>3</v>
      </c>
      <c r="G216" s="272"/>
      <c r="H216" s="313" t="s">
        <v>1063</v>
      </c>
      <c r="I216" s="313"/>
      <c r="J216" s="313"/>
      <c r="K216" s="327"/>
    </row>
    <row r="217" s="1" customFormat="1" ht="15" customHeight="1">
      <c r="B217" s="326"/>
      <c r="C217" s="294"/>
      <c r="D217" s="294"/>
      <c r="E217" s="294"/>
      <c r="F217" s="287">
        <v>4</v>
      </c>
      <c r="G217" s="272"/>
      <c r="H217" s="313" t="s">
        <v>1064</v>
      </c>
      <c r="I217" s="313"/>
      <c r="J217" s="313"/>
      <c r="K217" s="327"/>
    </row>
    <row r="218" s="1" customFormat="1" ht="12.75" customHeight="1">
      <c r="B218" s="330"/>
      <c r="C218" s="331"/>
      <c r="D218" s="331"/>
      <c r="E218" s="331"/>
      <c r="F218" s="331"/>
      <c r="G218" s="331"/>
      <c r="H218" s="331"/>
      <c r="I218" s="331"/>
      <c r="J218" s="331"/>
      <c r="K218" s="332"/>
    </row>
  </sheetData>
  <sheetProtection autoFilter="0" deleteColumns="0" deleteRows="0" formatCells="0" formatColumns="0" formatRows="0" insertColumns="0" insertHyperlinks="0" insertRows="0" pivotTables="0" sort="0"/>
  <mergeCells count="77">
    <mergeCell ref="C102:J102"/>
    <mergeCell ref="C122:J122"/>
    <mergeCell ref="C147:J147"/>
    <mergeCell ref="C165:J165"/>
    <mergeCell ref="C199:J199"/>
    <mergeCell ref="H200:J200"/>
    <mergeCell ref="H202:J202"/>
    <mergeCell ref="H203:J203"/>
    <mergeCell ref="H204:J204"/>
    <mergeCell ref="H205:J205"/>
    <mergeCell ref="H206:J206"/>
    <mergeCell ref="H208:J208"/>
    <mergeCell ref="H209:J209"/>
    <mergeCell ref="H210:J210"/>
    <mergeCell ref="H211:J211"/>
    <mergeCell ref="H212:J212"/>
    <mergeCell ref="H214:J214"/>
    <mergeCell ref="H215:J215"/>
    <mergeCell ref="H216:J216"/>
    <mergeCell ref="H217:J217"/>
    <mergeCell ref="D47:J47"/>
    <mergeCell ref="E48:J48"/>
    <mergeCell ref="E49:J49"/>
    <mergeCell ref="E50:J50"/>
    <mergeCell ref="D51:J51"/>
    <mergeCell ref="C52:J52"/>
    <mergeCell ref="C54:J54"/>
    <mergeCell ref="C55:J55"/>
    <mergeCell ref="C57:J57"/>
    <mergeCell ref="D58:J58"/>
    <mergeCell ref="D59:J59"/>
    <mergeCell ref="D60:J60"/>
    <mergeCell ref="D61:J61"/>
    <mergeCell ref="D62:J62"/>
    <mergeCell ref="D63:J63"/>
    <mergeCell ref="D65:J65"/>
    <mergeCell ref="D66:J66"/>
    <mergeCell ref="D67:J67"/>
    <mergeCell ref="D68:J68"/>
    <mergeCell ref="D69:J69"/>
    <mergeCell ref="D70:J70"/>
    <mergeCell ref="C75:J75"/>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27:J27"/>
    <mergeCell ref="D28:J28"/>
    <mergeCell ref="D30:J30"/>
    <mergeCell ref="D31:J31"/>
    <mergeCell ref="D33:J33"/>
    <mergeCell ref="D34:J34"/>
    <mergeCell ref="D35:J35"/>
    <mergeCell ref="G36:J36"/>
    <mergeCell ref="G37:J37"/>
    <mergeCell ref="G38:J38"/>
    <mergeCell ref="G39:J39"/>
    <mergeCell ref="G40:J40"/>
    <mergeCell ref="G41:J41"/>
    <mergeCell ref="G42:J42"/>
    <mergeCell ref="G43:J43"/>
    <mergeCell ref="G44:J44"/>
    <mergeCell ref="G45:J45"/>
    <mergeCell ref="C3:J3"/>
    <mergeCell ref="C4:J4"/>
    <mergeCell ref="C6:J6"/>
    <mergeCell ref="C7:J7"/>
  </mergeCells>
  <pageMargins left="0.5902778" right="0.5902778" top="0.5902778" bottom="0.5902778" header="0" footer="0"/>
  <pageSetup r:id="rId1" paperSize="9" orientation="portrait" scale="77"/>
</worksheet>
</file>

<file path=docProps/core.xml><?xml version="1.0" encoding="utf-8"?>
<cp:coreProperties xmlns:dc="http://purl.org/dc/elements/1.1/" xmlns:dcterms="http://purl.org/dc/terms/" xmlns:xsi="http://www.w3.org/2001/XMLSchema-instance" xmlns:cp="http://schemas.openxmlformats.org/package/2006/metadata/core-properties">
  <dc:creator>DESKTOP-QDSENHU\Rohlíková</dc:creator>
  <cp:lastModifiedBy>DESKTOP-QDSENHU\Rohlíková</cp:lastModifiedBy>
  <dcterms:created xsi:type="dcterms:W3CDTF">2020-06-23T10:58:47Z</dcterms:created>
  <dcterms:modified xsi:type="dcterms:W3CDTF">2020-06-23T10:58:51Z</dcterms:modified>
</cp:coreProperties>
</file>